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2120" windowHeight="834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<sst xmlns="http://schemas.openxmlformats.org/spreadsheetml/2006/main" count="797" uniqueCount="616">
  <si>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</si>
  <si>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</si>
  <si>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</si>
  <si>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</si>
  <si>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</si>
  <si>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</si>
  <si>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</si>
  <si>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</si>
  <si>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</si>
  <si>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</si>
  <si>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</si>
  <si>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</si>
  <si>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</si>
  <si>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</si>
  <si>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</si>
  <si>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</si>
  <si>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</si>
  <si>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</si>
  <si>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</si>
  <si>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</si>
  <si>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</si>
  <si>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</si>
  <si>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</si>
  <si>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</si>
  <si>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</si>
  <si>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</si>
  <si>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</si>
  <si>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</si>
  <si>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</si>
  <si>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</si>
  <si>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</si>
  <si>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</si>
  <si>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</si>
  <si>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</si>
  <si>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</si>
  <si>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</si>
  <si>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</si>
  <si>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</si>
  <si>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</si>
  <si>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</si>
  <si>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</si>
  <si>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</si>
  <si>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</si>
  <si>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</si>
  <si>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</si>
  <si>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</si>
  <si>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</si>
  <si>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</si>
  <si>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</si>
  <si>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</si>
  <si>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</si>
  <si>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</si>
  <si>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</si>
  <si>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</si>
  <si>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</si>
  <si>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</si>
  <si>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</si>
  <si>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</si>
  <si>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</si>
  <si>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</si>
  <si>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</si>
  <si>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</si>
  <si>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</si>
  <si>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</si>
  <si>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</si>
  <si>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</si>
  <si>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</si>
  <si>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</si>
  <si>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</si>
  <si>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</si>
  <si>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</si>
  <si>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</si>
  <si>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</si>
  <si>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</si>
  <si>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</si>
  <si>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</si>
  <si>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</si>
  <si>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</si>
  <si>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</si>
  <si>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</si>
  <si>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</si>
  <si>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</si>
  <si>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</si>
  <si>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</si>
  <si>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</si>
  <si>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</si>
  <si>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</si>
  <si>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</si>
  <si>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</si>
  <si>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</si>
  <si>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</si>
  <si>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</si>
  <si>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</si>
  <si>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</si>
  <si>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</si>
  <si>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</si>
  <si>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</si>
  <si>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</si>
  <si>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</si>
  <si>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</si>
  <si>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</si>
  <si>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</si>
  <si>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</si>
  <si>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</si>
  <si>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</si>
  <si>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</si>
  <si>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</si>
  <si>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</si>
  <si>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</si>
  <si>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</si>
  <si>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</si>
  <si>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</si>
  <si>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</si>
  <si>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</si>
  <si>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</si>
  <si>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</si>
  <si>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</si>
  <si>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</si>
  <si>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</si>
  <si>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</si>
  <si>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</si>
  <si>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</si>
  <si>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</si>
  <si>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</si>
  <si>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</si>
  <si>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</si>
  <si>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</si>
  <si>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</si>
  <si>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</si>
  <si>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</si>
  <si>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</si>
  <si>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</si>
  <si>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</si>
  <si>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</si>
  <si>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</si>
  <si>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</si>
  <si>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</si>
  <si>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</si>
  <si>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</si>
  <si>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</si>
  <si>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</si>
  <si>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</si>
  <si>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</si>
  <si>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</si>
  <si>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</si>
  <si>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</si>
  <si>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</si>
  <si>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</si>
  <si>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</si>
  <si>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</si>
  <si>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</si>
  <si>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</si>
  <si>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</si>
  <si>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</si>
  <si>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</si>
  <si>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</si>
  <si>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</si>
  <si>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</si>
  <si>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</si>
  <si>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</si>
  <si>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</si>
  <si>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</si>
  <si>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</si>
  <si>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</si>
  <si>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</si>
  <si>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</si>
  <si>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</si>
  <si>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</si>
  <si>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</si>
  <si>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</si>
  <si>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</si>
  <si>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</si>
  <si>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</si>
  <si>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</si>
  <si>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</si>
  <si>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</si>
  <si>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</si>
  <si>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</si>
  <si>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</si>
  <si>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</si>
  <si>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</si>
  <si>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</si>
  <si>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</si>
  <si>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</si>
  <si>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</si>
  <si>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</si>
  <si>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</si>
  <si>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</si>
  <si>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</si>
  <si>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</si>
  <si>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</si>
  <si>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</si>
  <si>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</si>
  <si>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</si>
  <si>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</si>
  <si>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</si>
  <si>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</si>
  <si>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</si>
  <si>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</si>
  <si>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</si>
  <si>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</si>
  <si>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</si>
  <si>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</si>
  <si>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</si>
  <si>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</si>
  <si>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</si>
  <si>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</si>
  <si>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</si>
  <si>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</si>
  <si>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</si>
  <si>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</si>
  <si>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</si>
  <si>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</si>
  <si>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</si>
  <si>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</si>
  <si>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</si>
  <si>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</si>
  <si>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</si>
  <si>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</si>
  <si>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</si>
  <si>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</si>
  <si>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</si>
  <si>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</si>
  <si>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</si>
  <si>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</si>
  <si>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</si>
  <si>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</si>
  <si>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</si>
  <si>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</si>
  <si>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</si>
  <si>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</si>
  <si>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</si>
  <si>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</si>
  <si>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</si>
  <si>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</si>
  <si>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</si>
  <si>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</si>
  <si>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</si>
  <si>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</si>
  <si>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</si>
  <si>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</si>
  <si>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</si>
  <si>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</si>
  <si>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</si>
  <si>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</si>
  <si>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</si>
  <si>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</si>
  <si>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</si>
  <si>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</si>
  <si>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</si>
  <si>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</si>
  <si>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</si>
  <si>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</si>
  <si>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</si>
  <si>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</si>
  <si>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</si>
  <si>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</si>
  <si>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</si>
  <si>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</si>
  <si>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</si>
  <si>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</si>
  <si>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</si>
  <si>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</si>
  <si>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</si>
  <si>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</si>
  <si>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</si>
  <si>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</si>
  <si>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</si>
  <si>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</si>
  <si>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</si>
  <si>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</si>
  <si>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</si>
  <si>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</si>
  <si>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</si>
  <si>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</si>
  <si>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</si>
  <si>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</si>
  <si>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</si>
  <si>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</si>
  <si>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</si>
  <si>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</si>
  <si>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</si>
  <si>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</si>
  <si>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</si>
  <si>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</si>
  <si>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</si>
  <si>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</si>
  <si>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</si>
  <si>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</si>
  <si>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</si>
  <si>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</si>
  <si>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</si>
  <si>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</si>
  <si>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</si>
  <si>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</si>
  <si>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</si>
  <si>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</si>
  <si>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</si>
  <si>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</si>
  <si>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</si>
  <si>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</si>
  <si>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</si>
  <si>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</si>
  <si>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</si>
  <si>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</si>
  <si>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</si>
  <si>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</si>
  <si>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</si>
  <si>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</si>
  <si>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</si>
  <si>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</si>
  <si>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</si>
  <si>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</si>
  <si>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</si>
  <si>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</si>
  <si>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</si>
  <si>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</si>
  <si>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</si>
  <si>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</si>
  <si>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</si>
  <si>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</si>
  <si>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</si>
  <si>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</si>
  <si>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</si>
  <si>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</si>
  <si>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</si>
  <si>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</si>
  <si>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</si>
  <si>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</si>
  <si>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</si>
  <si>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</si>
  <si>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</si>
  <si>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</si>
  <si>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</si>
  <si>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</si>
  <si>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</si>
  <si>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</si>
  <si>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</si>
  <si>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</si>
  <si>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</si>
  <si>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</si>
  <si>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</si>
  <si>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</si>
  <si>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</si>
  <si>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</si>
  <si>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</si>
  <si>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</si>
  <si>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</si>
  <si>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</si>
  <si>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</si>
  <si>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</si>
  <si>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</si>
  <si>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</si>
  <si>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</si>
  <si>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</si>
  <si>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</si>
  <si>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</si>
  <si>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</si>
  <si>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</si>
  <si>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</si>
  <si>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</si>
  <si>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</si>
  <si>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</si>
  <si>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</si>
  <si>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</si>
  <si>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</si>
  <si>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</si>
  <si>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</si>
  <si>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</si>
  <si>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</si>
  <si>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</si>
  <si>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</si>
  <si>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</si>
  <si>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</si>
  <si>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</si>
  <si>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</si>
  <si>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</si>
  <si>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</si>
  <si>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</si>
  <si>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</si>
  <si>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</si>
  <si>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</si>
  <si>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</si>
  <si>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</si>
  <si>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</si>
  <si>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</si>
  <si>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</si>
  <si>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</si>
  <si>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</si>
  <si>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</si>
  <si>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</si>
  <si>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</si>
  <si>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</si>
  <si>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</si>
  <si>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</si>
  <si>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</si>
  <si>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</si>
  <si>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</si>
  <si>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</si>
  <si>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</si>
  <si>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</si>
  <si>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</si>
  <si>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</si>
  <si>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</si>
  <si>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</si>
  <si>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</si>
  <si>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</si>
  <si>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</si>
  <si>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</si>
  <si>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</si>
  <si>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</si>
  <si>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</si>
  <si>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</si>
  <si>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</si>
  <si>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</si>
  <si>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</si>
  <si>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</si>
  <si>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</si>
  <si>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</si>
  <si>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</si>
  <si>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</si>
  <si>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</si>
  <si>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</si>
  <si>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</si>
  <si>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</si>
  <si>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</si>
  <si>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</si>
  <si>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</si>
  <si>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</si>
  <si>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</si>
  <si>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</si>
  <si>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</si>
  <si>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</si>
  <si>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</si>
  <si>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</si>
  <si>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</si>
  <si>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</si>
  <si>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</si>
  <si>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</si>
  <si>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</si>
  <si>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</si>
  <si>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</si>
  <si>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</si>
  <si>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</si>
  <si>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</si>
  <si>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</si>
  <si>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</si>
  <si>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</si>
  <si>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</si>
  <si>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</si>
  <si>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</si>
  <si>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</si>
  <si>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</si>
  <si>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</si>
  <si>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</si>
  <si>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</si>
  <si>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</si>
  <si>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</si>
  <si>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</si>
  <si>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</si>
  <si>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</si>
  <si>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</si>
  <si>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</si>
  <si>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</si>
  <si>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</si>
  <si>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</si>
  <si>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</si>
  <si>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</si>
  <si>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</si>
  <si>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</si>
  <si>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</si>
  <si>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</si>
  <si>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</si>
  <si>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</si>
  <si>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</si>
  <si>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</si>
  <si>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</si>
  <si>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</si>
  <si>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</si>
  <si>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</si>
  <si>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</si>
  <si>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</si>
  <si>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</si>
  <si>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</si>
  <si>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</si>
  <si>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</si>
  <si>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</si>
  <si>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</si>
  <si>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</si>
  <si>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</si>
  <si>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</si>
  <si>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</si>
  <si>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</si>
  <si>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</si>
  <si>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</si>
  <si>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</si>
  <si>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</si>
  <si>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</si>
  <si>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</si>
  <si>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</si>
  <si>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</si>
  <si>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</si>
  <si>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</si>
  <si>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</si>
  <si>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</si>
  <si>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</si>
  <si>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</si>
  <si>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</si>
  <si>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</si>
  <si>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</si>
  <si>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</si>
  <si>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</si>
  <si>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</si>
  <si>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</si>
  <si>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</si>
  <si>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</si>
  <si>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</si>
  <si>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</si>
  <si>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</si>
  <si>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</si>
  <si>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</si>
  <si>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</si>
  <si>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</si>
  <si>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</si>
  <si>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</si>
  <si>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</si>
  <si>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</si>
  <si>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</si>
  <si>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</si>
  <si>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</si>
  <si>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</si>
  <si>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</si>
  <si>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</si>
  <si>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</si>
  <si>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</si>
  <si>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</si>
  <si>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</si>
  <si>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</si>
  <si>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</si>
  <si>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</si>
  <si>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</si>
  <si>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</si>
  <si>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</si>
  <si>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</si>
  <si>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</si>
  <si>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</si>
  <si>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</si>
  <si>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</si>
  <si>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</si>
  <si>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</si>
  <si>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</si>
  <si>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</si>
  <si>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</si>
  <si>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</si>
  <si>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</si>
  <si>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</si>
  <si>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</si>
  <si>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</si>
  <si>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</si>
  <si>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</si>
  <si>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</si>
  <si>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</si>
  <si>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</si>
  <si>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</si>
  <si>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</si>
  <si>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</si>
  <si>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</si>
  <si>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</si>
  <si>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</si>
  <si>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</si>
  <si>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</si>
  <si>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</si>
  <si>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</si>
  <si>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</si>
  <si>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</si>
  <si>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</si>
  <si>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</si>
  <si>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</si>
  <si>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</si>
  <si>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</si>
  <si>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</si>
  <si>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</si>
  <si>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</si>
  <si>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</si>
  <si>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</si>
  <si>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</si>
  <si>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</si>
  <si>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</si>
  <si>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</si>
  <si>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</si>
  <si>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</si>
  <si>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</si>
  <si>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</si>
  <si>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</si>
  <si>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</si>
  <si>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</si>
  <si>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</si>
  <si>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</si>
  <si>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</si>
  <si>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</si>
  <si>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</si>
  <si>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</si>
  <si>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</si>
  <si>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</si>
  <si>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</si>
  <si>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</si>
  <si>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</si>
  <si>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</si>
  <si>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</si>
  <si>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</si>
  <si>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</si>
  <si>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</si>
  <si>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31.12.2016</t>
  </si>
  <si>
    <t xml:space="preserve">Дата: 30.01.2017 г. </t>
  </si>
  <si>
    <t>Неразпределена печалба към 31.12.</t>
  </si>
  <si>
    <t>Непокрита загуба към 31.12.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</si>
</sst>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13">
      <selection activeCell="E54" sqref="E54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3" t="s">
        <v>0</v>
      </c>
      <c r="B2" s="423"/>
      <c r="C2" s="423"/>
      <c r="D2" s="423"/>
      <c r="E2" s="423"/>
      <c r="F2" s="423"/>
    </row>
    <row r="3" spans="1:6" ht="12.75">
      <c r="A3" s="424" t="s">
        <v>1</v>
      </c>
      <c r="B3" s="424"/>
      <c r="C3" s="424"/>
      <c r="D3" s="424"/>
      <c r="E3" s="424"/>
      <c r="F3" s="424"/>
    </row>
    <row r="4" spans="1:6" ht="12.75">
      <c r="A4" s="425" t="s">
        <v>612</v>
      </c>
      <c r="B4" s="425"/>
      <c r="C4" s="425"/>
      <c r="D4" s="425"/>
      <c r="E4" s="425"/>
      <c r="F4" s="425"/>
    </row>
    <row r="5" spans="1:6" s="4" customFormat="1" ht="13.5" customHeight="1">
      <c r="A5" s="430" t="s">
        <v>2</v>
      </c>
      <c r="B5" s="428"/>
      <c r="C5" s="428"/>
      <c r="D5" s="428" t="s">
        <v>3</v>
      </c>
      <c r="E5" s="428"/>
      <c r="F5" s="429"/>
    </row>
    <row r="6" spans="1:6" s="7" customFormat="1" ht="12.75">
      <c r="A6" s="431" t="s">
        <v>4</v>
      </c>
      <c r="B6" s="426" t="s">
        <v>5</v>
      </c>
      <c r="C6" s="426"/>
      <c r="D6" s="426" t="s">
        <v>4</v>
      </c>
      <c r="E6" s="426" t="s">
        <v>6</v>
      </c>
      <c r="F6" s="427"/>
    </row>
    <row r="7" spans="1:6" s="7" customFormat="1" ht="12" customHeight="1">
      <c r="A7" s="431"/>
      <c r="B7" s="5" t="s">
        <v>7</v>
      </c>
      <c r="C7" s="5" t="s">
        <v>8</v>
      </c>
      <c r="D7" s="426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26</v>
      </c>
      <c r="C12" s="23">
        <v>27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48</v>
      </c>
      <c r="C19" s="31">
        <f>SUM(C11:C18)</f>
        <v>49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169</v>
      </c>
      <c r="F24" s="21">
        <v>163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184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-21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1</v>
      </c>
      <c r="F27" s="20">
        <v>6</v>
      </c>
    </row>
    <row r="28" spans="1:6" ht="12.75" customHeight="1">
      <c r="A28" s="33" t="s">
        <v>48</v>
      </c>
      <c r="B28" s="23">
        <v>874</v>
      </c>
      <c r="C28" s="23">
        <v>794</v>
      </c>
      <c r="D28" s="27" t="s">
        <v>49</v>
      </c>
      <c r="E28" s="28">
        <f>SUM(E25,E26,E27)</f>
        <v>170</v>
      </c>
      <c r="F28" s="28">
        <f>SUM(F25:F27)</f>
        <v>169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1441</v>
      </c>
      <c r="F29" s="28">
        <f>SUM(F14,F22,F28)</f>
        <v>1440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244</v>
      </c>
      <c r="C35" s="23">
        <v>244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1169</v>
      </c>
      <c r="C38" s="18">
        <f>SUM(C27:C37)</f>
        <v>1089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11</v>
      </c>
      <c r="C41" s="25">
        <v>11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11</v>
      </c>
      <c r="C42" s="18">
        <f>SUM(C40:C41)</f>
        <v>11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1228</v>
      </c>
      <c r="C44" s="18">
        <f>SUM(C19,C25,C38,C42,C43)</f>
        <v>1149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17</v>
      </c>
      <c r="F47" s="422">
        <v>19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17</v>
      </c>
      <c r="F54" s="28">
        <f>SUM(F44:F52)-F46</f>
        <v>19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8</v>
      </c>
      <c r="C56" s="369">
        <v>8</v>
      </c>
      <c r="D56" s="34" t="s">
        <v>98</v>
      </c>
      <c r="E56" s="28">
        <f>SUM(E42,E54)</f>
        <v>17</v>
      </c>
      <c r="F56" s="28">
        <f>SUM(F54)</f>
        <v>19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88</v>
      </c>
      <c r="C61" s="23">
        <v>77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96</v>
      </c>
      <c r="C62" s="18">
        <f>SUM(C55:C61)</f>
        <v>85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10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124</v>
      </c>
      <c r="C72" s="23">
        <v>215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134</v>
      </c>
      <c r="C75" s="18">
        <f>SUM(C70:C74)</f>
        <v>225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230</v>
      </c>
      <c r="C77" s="18">
        <f>SUM(C54,C62,C69,C75,C76)</f>
        <v>310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1458</v>
      </c>
      <c r="C78" s="18">
        <f>SUM(C44,C77)</f>
        <v>1459</v>
      </c>
      <c r="D78" s="34" t="s">
        <v>118</v>
      </c>
      <c r="E78" s="28">
        <f>SUM(E29,E41,E56)</f>
        <v>1458</v>
      </c>
      <c r="F78" s="28">
        <f>SUM(F29,F41,F56)</f>
        <v>1459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2" sqref="C12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7" t="s">
        <v>264</v>
      </c>
      <c r="B2" s="507"/>
      <c r="C2" s="507"/>
    </row>
    <row r="3" spans="1:3" ht="12.75">
      <c r="A3" s="507" t="s">
        <v>476</v>
      </c>
      <c r="B3" s="507"/>
      <c r="C3" s="507"/>
    </row>
    <row r="4" spans="1:3" ht="12.75">
      <c r="A4" s="507" t="str">
        <f>'БАЛАНС-3м.'!A3:F3</f>
        <v>на "БУЛГАР ЧЕХ ИНВЕСТ ХОЛДИНГ" АД - СМОЛЯН</v>
      </c>
      <c r="B4" s="507"/>
      <c r="C4" s="507"/>
    </row>
    <row r="5" spans="1:3" ht="12.75">
      <c r="A5" s="507" t="str">
        <f>'БАЛАНС-3м.'!A4:F4</f>
        <v>към 31.12.2016</v>
      </c>
      <c r="B5" s="507"/>
      <c r="C5" s="507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3" t="s">
        <v>478</v>
      </c>
      <c r="B7" s="505" t="s">
        <v>479</v>
      </c>
      <c r="C7" s="506"/>
    </row>
    <row r="8" spans="1:3" ht="13.5" thickBot="1">
      <c r="A8" s="504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>
        <v>1</v>
      </c>
      <c r="C11" s="262">
        <v>1</v>
      </c>
    </row>
    <row r="12" spans="1:3" ht="12.75">
      <c r="A12" s="260" t="s">
        <v>483</v>
      </c>
      <c r="B12" s="261">
        <v>15</v>
      </c>
      <c r="C12" s="262">
        <v>3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16</v>
      </c>
      <c r="C16" s="368">
        <f>SUM(C11:C15)</f>
        <v>4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30.01.2017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08" t="s">
        <v>264</v>
      </c>
      <c r="B2" s="508"/>
    </row>
    <row r="3" spans="1:2" ht="12.75">
      <c r="A3" s="508" t="s">
        <v>504</v>
      </c>
      <c r="B3" s="508"/>
    </row>
    <row r="4" spans="1:2" ht="15.75" customHeight="1">
      <c r="A4" s="508" t="str">
        <f>'БАЛАНС-3м.'!A3:F3</f>
        <v>на "БУЛГАР ЧЕХ ИНВЕСТ ХОЛДИНГ" АД - СМОЛЯН</v>
      </c>
      <c r="B4" s="508"/>
    </row>
    <row r="5" spans="1:2" ht="12.75">
      <c r="A5" s="508" t="str">
        <f>'БАЛАНС-3м.'!A4:F4</f>
        <v>към 31.12.2016</v>
      </c>
      <c r="B5" s="508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30.01.2017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8">
      <selection activeCell="D39" sqref="D39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09" t="s">
        <v>516</v>
      </c>
      <c r="D1" s="509"/>
    </row>
    <row r="2" spans="1:4" ht="19.5" customHeight="1">
      <c r="A2" s="512" t="s">
        <v>264</v>
      </c>
      <c r="B2" s="512"/>
      <c r="C2" s="512"/>
      <c r="D2" s="512"/>
    </row>
    <row r="3" spans="1:4" ht="16.5" customHeight="1">
      <c r="A3" s="512" t="s">
        <v>517</v>
      </c>
      <c r="B3" s="512"/>
      <c r="C3" s="512"/>
      <c r="D3" s="512"/>
    </row>
    <row r="4" spans="1:4" ht="16.5" customHeight="1">
      <c r="A4" s="512" t="str">
        <f>'БАЛАНС-3м.'!A3:F3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'БАЛАНС-3м.'!A4:F4</f>
        <v>към 31.12.2016</v>
      </c>
      <c r="B5" s="513"/>
      <c r="C5" s="513"/>
      <c r="D5" s="513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184</v>
      </c>
    </row>
    <row r="10" spans="1:4" ht="15.75" customHeight="1">
      <c r="A10" s="292" t="s">
        <v>523</v>
      </c>
      <c r="B10" s="293" t="s">
        <v>524</v>
      </c>
      <c r="C10" s="294"/>
      <c r="D10" s="366">
        <v>184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>
        <v>6</v>
      </c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6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190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21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/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0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21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/>
    </row>
    <row r="43" spans="1:4" ht="12.75">
      <c r="A43" s="315"/>
      <c r="B43" s="315"/>
      <c r="C43" s="315"/>
      <c r="D43" s="315"/>
    </row>
    <row r="44" spans="1:4" ht="38.25" customHeight="1">
      <c r="A44" s="510" t="s">
        <v>590</v>
      </c>
      <c r="B44" s="510"/>
      <c r="C44" s="510"/>
      <c r="D44" s="510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30.01.2017 г. </v>
      </c>
      <c r="B47" s="316" t="s">
        <v>553</v>
      </c>
      <c r="C47" s="511" t="s">
        <v>554</v>
      </c>
      <c r="D47" s="511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G17" sqref="G17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17" t="s">
        <v>555</v>
      </c>
      <c r="G1" s="517"/>
    </row>
    <row r="2" spans="1:7" ht="12.75" customHeight="1">
      <c r="A2" s="516" t="s">
        <v>556</v>
      </c>
      <c r="B2" s="516"/>
      <c r="C2" s="516"/>
      <c r="D2" s="516"/>
      <c r="E2" s="516"/>
      <c r="F2" s="516"/>
      <c r="G2" s="516"/>
    </row>
    <row r="3" spans="1:7" ht="12.75">
      <c r="A3" s="516" t="s">
        <v>557</v>
      </c>
      <c r="B3" s="516"/>
      <c r="C3" s="516"/>
      <c r="D3" s="516"/>
      <c r="E3" s="516"/>
      <c r="F3" s="516"/>
      <c r="G3" s="516"/>
    </row>
    <row r="4" spans="1:7" ht="18.75" customHeight="1">
      <c r="A4" s="516" t="str">
        <f>'БАЛАНС-3м.'!A3:F3</f>
        <v>на "БУЛГАР ЧЕХ ИНВЕСТ ХОЛДИНГ" АД - СМОЛЯН</v>
      </c>
      <c r="B4" s="516"/>
      <c r="C4" s="516"/>
      <c r="D4" s="516"/>
      <c r="E4" s="516"/>
      <c r="F4" s="516"/>
      <c r="G4" s="516"/>
    </row>
    <row r="5" spans="1:7" ht="12.75">
      <c r="A5" s="516" t="str">
        <f>'БАЛАНС-3м.'!A4:F4</f>
        <v>към 31.12.2016</v>
      </c>
      <c r="B5" s="516"/>
      <c r="C5" s="516"/>
      <c r="D5" s="516"/>
      <c r="E5" s="516"/>
      <c r="F5" s="516"/>
      <c r="G5" s="516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19" t="s">
        <v>558</v>
      </c>
      <c r="B7" s="520" t="s">
        <v>559</v>
      </c>
      <c r="C7" s="520"/>
      <c r="D7" s="520"/>
      <c r="E7" s="520" t="s">
        <v>560</v>
      </c>
      <c r="F7" s="520"/>
      <c r="G7" s="521"/>
    </row>
    <row r="8" spans="1:7" ht="24.75" customHeight="1" thickBot="1">
      <c r="A8" s="519"/>
      <c r="B8" s="520" t="s">
        <v>561</v>
      </c>
      <c r="C8" s="514" t="s">
        <v>562</v>
      </c>
      <c r="D8" s="522"/>
      <c r="E8" s="520" t="s">
        <v>563</v>
      </c>
      <c r="F8" s="514" t="s">
        <v>564</v>
      </c>
      <c r="G8" s="515"/>
    </row>
    <row r="9" spans="1:7" ht="35.25" customHeight="1" thickBot="1">
      <c r="A9" s="519"/>
      <c r="B9" s="520"/>
      <c r="C9" s="322" t="s">
        <v>565</v>
      </c>
      <c r="D9" s="322" t="s">
        <v>566</v>
      </c>
      <c r="E9" s="520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109</v>
      </c>
      <c r="F17" s="328"/>
      <c r="G17" s="329">
        <v>11</v>
      </c>
    </row>
    <row r="18" spans="1:7" ht="13.5" thickBot="1">
      <c r="A18" s="331" t="s">
        <v>574</v>
      </c>
      <c r="B18" s="332"/>
      <c r="C18" s="332"/>
      <c r="D18" s="332"/>
      <c r="E18" s="332"/>
      <c r="F18" s="332"/>
      <c r="G18" s="333"/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109</v>
      </c>
      <c r="F19" s="370">
        <f t="shared" si="0"/>
        <v>0</v>
      </c>
      <c r="G19" s="375">
        <f t="shared" si="0"/>
        <v>11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335" t="s">
        <v>576</v>
      </c>
      <c r="B50" s="325"/>
      <c r="C50" s="325"/>
      <c r="D50" s="325"/>
      <c r="E50" s="325"/>
      <c r="F50" s="325"/>
      <c r="G50" s="326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v>109</v>
      </c>
      <c r="F57" s="328"/>
      <c r="G57" s="329">
        <v>11</v>
      </c>
    </row>
    <row r="58" spans="1:7" ht="13.5" thickBot="1">
      <c r="A58" s="331" t="s">
        <v>574</v>
      </c>
      <c r="B58" s="332"/>
      <c r="C58" s="332"/>
      <c r="D58" s="332"/>
      <c r="E58" s="332"/>
      <c r="F58" s="332"/>
      <c r="G58" s="333"/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109</v>
      </c>
      <c r="F59" s="370">
        <f t="shared" si="1"/>
        <v>0</v>
      </c>
      <c r="G59" s="375">
        <f t="shared" si="1"/>
        <v>11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30.01.2017 г. </v>
      </c>
      <c r="B62" s="518" t="s">
        <v>586</v>
      </c>
      <c r="C62" s="518"/>
      <c r="D62" s="342"/>
      <c r="E62" s="518" t="s">
        <v>587</v>
      </c>
      <c r="F62" s="518"/>
      <c r="G62" s="518"/>
    </row>
  </sheetData>
  <sheetProtection/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31">
      <selection activeCell="B37" sqref="B37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9.00390625" style="383" customWidth="1"/>
    <col min="4" max="4" width="41.875" style="382" customWidth="1"/>
    <col min="5" max="5" width="9.125" style="383" customWidth="1"/>
    <col min="6" max="6" width="8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34" t="s">
        <v>125</v>
      </c>
      <c r="B3" s="434"/>
      <c r="C3" s="434"/>
      <c r="D3" s="434"/>
      <c r="E3" s="434"/>
      <c r="F3" s="434"/>
    </row>
    <row r="4" spans="1:6" ht="15">
      <c r="A4" s="434" t="s">
        <v>126</v>
      </c>
      <c r="B4" s="434"/>
      <c r="C4" s="434"/>
      <c r="D4" s="434"/>
      <c r="E4" s="434"/>
      <c r="F4" s="434"/>
    </row>
    <row r="5" spans="1:6" ht="15">
      <c r="A5" s="435" t="str">
        <f>'БАЛАНС-3м.'!A3:F3</f>
        <v>на "БУЛГАР ЧЕХ ИНВЕСТ ХОЛДИНГ" АД - СМОЛЯН</v>
      </c>
      <c r="B5" s="435"/>
      <c r="C5" s="435"/>
      <c r="D5" s="435"/>
      <c r="E5" s="435"/>
      <c r="F5" s="435"/>
    </row>
    <row r="6" spans="1:6" ht="15.75" thickBot="1">
      <c r="A6" s="436" t="str">
        <f>'БАЛАНС-3м.'!A4:F4</f>
        <v>към 31.12.2016</v>
      </c>
      <c r="B6" s="436"/>
      <c r="C6" s="436"/>
      <c r="D6" s="436"/>
      <c r="E6" s="436"/>
      <c r="F6" s="436"/>
    </row>
    <row r="7" spans="1:6" s="387" customFormat="1" ht="14.25">
      <c r="A7" s="432" t="s">
        <v>127</v>
      </c>
      <c r="B7" s="385" t="s">
        <v>128</v>
      </c>
      <c r="C7" s="386"/>
      <c r="D7" s="432" t="s">
        <v>129</v>
      </c>
      <c r="E7" s="385" t="s">
        <v>128</v>
      </c>
      <c r="F7" s="386"/>
    </row>
    <row r="8" spans="1:6" s="387" customFormat="1" ht="42.75">
      <c r="A8" s="433"/>
      <c r="B8" s="388" t="s">
        <v>130</v>
      </c>
      <c r="C8" s="389" t="s">
        <v>131</v>
      </c>
      <c r="D8" s="433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12</v>
      </c>
      <c r="C13" s="398">
        <v>11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>
        <v>3</v>
      </c>
    </row>
    <row r="15" spans="1:6" ht="15.75" customHeight="1">
      <c r="A15" s="401" t="s">
        <v>142</v>
      </c>
      <c r="B15" s="398">
        <v>3</v>
      </c>
      <c r="C15" s="398">
        <v>3</v>
      </c>
      <c r="D15" s="401" t="s">
        <v>143</v>
      </c>
      <c r="E15" s="400">
        <v>3</v>
      </c>
      <c r="F15" s="400">
        <v>4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3</v>
      </c>
      <c r="F16" s="396">
        <f>SUM(F11:F15)</f>
        <v>7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17</v>
      </c>
      <c r="C20" s="395">
        <f>SUM(C12:C19)</f>
        <v>16</v>
      </c>
      <c r="D20" s="405" t="s">
        <v>151</v>
      </c>
      <c r="E20" s="400">
        <v>15</v>
      </c>
      <c r="F20" s="400">
        <v>15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15</v>
      </c>
      <c r="F27" s="396">
        <f>SUM(F20:F26)</f>
        <v>15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18</v>
      </c>
      <c r="F28" s="396">
        <f>SUM(F16,F17,F27)</f>
        <v>22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/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17</v>
      </c>
      <c r="C35" s="396">
        <f>SUM(C20,C27,C34)</f>
        <v>16</v>
      </c>
      <c r="D35" s="394"/>
      <c r="E35" s="400"/>
      <c r="F35" s="399"/>
    </row>
    <row r="36" spans="1:6" ht="18" customHeight="1">
      <c r="A36" s="394" t="s">
        <v>174</v>
      </c>
      <c r="B36" s="395">
        <v>1</v>
      </c>
      <c r="C36" s="395">
        <v>6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17</v>
      </c>
      <c r="C38" s="395">
        <f>C35+C37</f>
        <v>16</v>
      </c>
      <c r="D38" s="394" t="s">
        <v>177</v>
      </c>
      <c r="E38" s="396">
        <f>SUM(E28,E30)</f>
        <v>18</v>
      </c>
      <c r="F38" s="396">
        <f>SUM(F28,F30)</f>
        <v>22</v>
      </c>
    </row>
    <row r="39" spans="1:6" ht="17.25" customHeight="1">
      <c r="A39" s="411" t="s">
        <v>178</v>
      </c>
      <c r="B39" s="395">
        <f>B36</f>
        <v>1</v>
      </c>
      <c r="C39" s="395">
        <f>C36</f>
        <v>6</v>
      </c>
      <c r="D39" s="394" t="s">
        <v>179</v>
      </c>
      <c r="E39" s="399"/>
      <c r="F39" s="399"/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1</v>
      </c>
      <c r="C43" s="396">
        <f>C39-C40</f>
        <v>6</v>
      </c>
      <c r="D43" s="394" t="s">
        <v>184</v>
      </c>
      <c r="E43" s="396">
        <f>E39</f>
        <v>0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18</v>
      </c>
      <c r="C44" s="413">
        <f>SUM(C35,C40,C43)</f>
        <v>22</v>
      </c>
      <c r="D44" s="410" t="s">
        <v>186</v>
      </c>
      <c r="E44" s="413">
        <f>SUM(E38,E43)</f>
        <v>18</v>
      </c>
      <c r="F44" s="413">
        <f>SUM(F38,F43)</f>
        <v>22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30.01.2017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2">
      <selection activeCell="D39" sqref="D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7" t="s">
        <v>188</v>
      </c>
      <c r="G1" s="437"/>
    </row>
    <row r="2" spans="1:7" ht="12.75">
      <c r="A2" s="49"/>
      <c r="B2" s="49"/>
      <c r="C2" s="49"/>
      <c r="F2" s="437" t="s">
        <v>594</v>
      </c>
      <c r="G2" s="437"/>
    </row>
    <row r="3" spans="1:7" ht="12.75">
      <c r="A3" s="440" t="s">
        <v>125</v>
      </c>
      <c r="B3" s="440"/>
      <c r="C3" s="440"/>
      <c r="D3" s="440"/>
      <c r="E3" s="440"/>
      <c r="F3" s="440"/>
      <c r="G3" s="440"/>
    </row>
    <row r="4" spans="1:7" ht="15.75" customHeight="1">
      <c r="A4" s="440" t="s">
        <v>189</v>
      </c>
      <c r="B4" s="440"/>
      <c r="C4" s="440"/>
      <c r="D4" s="440"/>
      <c r="E4" s="440"/>
      <c r="F4" s="440"/>
      <c r="G4" s="440"/>
    </row>
    <row r="5" spans="1:7" ht="16.5" customHeight="1">
      <c r="A5" s="438" t="str">
        <f>'БАЛАНС-3м.'!A3:F3</f>
        <v>на "БУЛГАР ЧЕХ ИНВЕСТ ХОЛДИНГ" АД - СМОЛЯН</v>
      </c>
      <c r="B5" s="438"/>
      <c r="C5" s="438"/>
      <c r="D5" s="438"/>
      <c r="E5" s="438"/>
      <c r="F5" s="438"/>
      <c r="G5" s="438"/>
    </row>
    <row r="6" spans="1:7" ht="11.25" customHeight="1" thickBot="1">
      <c r="A6" s="439" t="str">
        <f>'БАЛАНС-3м.'!A4:F4</f>
        <v>към 31.12.2016</v>
      </c>
      <c r="B6" s="439"/>
      <c r="C6" s="439"/>
      <c r="D6" s="439"/>
      <c r="E6" s="439"/>
      <c r="F6" s="439"/>
      <c r="G6" s="439"/>
    </row>
    <row r="7" spans="1:7" ht="13.5" thickBot="1">
      <c r="A7" s="441" t="s">
        <v>190</v>
      </c>
      <c r="B7" s="443" t="s">
        <v>191</v>
      </c>
      <c r="C7" s="444"/>
      <c r="D7" s="445"/>
      <c r="E7" s="446" t="s">
        <v>192</v>
      </c>
      <c r="F7" s="447"/>
      <c r="G7" s="448"/>
    </row>
    <row r="8" spans="1:7" ht="26.25" thickBot="1">
      <c r="A8" s="442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4</v>
      </c>
      <c r="C11" s="60">
        <v>14</v>
      </c>
      <c r="D11" s="56">
        <f aca="true" t="shared" si="0" ref="D11:D18">B11-C11</f>
        <v>-10</v>
      </c>
      <c r="E11" s="60">
        <v>2</v>
      </c>
      <c r="F11" s="60">
        <v>4</v>
      </c>
      <c r="G11" s="62">
        <f aca="true" t="shared" si="1" ref="G11:G37">E11-F11</f>
        <v>-2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4</v>
      </c>
      <c r="D13" s="56">
        <f>B13-C13</f>
        <v>-4</v>
      </c>
      <c r="E13" s="60"/>
      <c r="F13" s="60">
        <v>4</v>
      </c>
      <c r="G13" s="62">
        <f t="shared" si="1"/>
        <v>-4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/>
      <c r="D18" s="56">
        <f t="shared" si="0"/>
        <v>0</v>
      </c>
      <c r="E18" s="60"/>
      <c r="F18" s="60">
        <v>4</v>
      </c>
      <c r="G18" s="62">
        <f t="shared" si="1"/>
        <v>-4</v>
      </c>
    </row>
    <row r="19" spans="1:7" ht="12.75">
      <c r="A19" s="63" t="s">
        <v>201</v>
      </c>
      <c r="B19" s="64">
        <f>SUM(B10:B18)</f>
        <v>4</v>
      </c>
      <c r="C19" s="349">
        <f>SUM(C10:C18)</f>
        <v>18</v>
      </c>
      <c r="D19" s="64">
        <f>SUM(D10:D18)</f>
        <v>-14</v>
      </c>
      <c r="E19" s="64">
        <f>SUM(E10:E18)</f>
        <v>2</v>
      </c>
      <c r="F19" s="64">
        <f>SUM(F10:F18)</f>
        <v>12</v>
      </c>
      <c r="G19" s="65">
        <f t="shared" si="1"/>
        <v>-10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>
        <v>2</v>
      </c>
      <c r="F23" s="61"/>
      <c r="G23" s="62">
        <f t="shared" si="1"/>
        <v>2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>
        <v>80</v>
      </c>
      <c r="D26" s="56">
        <f t="shared" si="2"/>
        <v>-80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80</v>
      </c>
      <c r="D27" s="64">
        <f>SUM(D20:D26)</f>
        <v>-80</v>
      </c>
      <c r="E27" s="64">
        <f>SUM(E20:E26)</f>
        <v>2</v>
      </c>
      <c r="F27" s="64">
        <f>SUM(F20:F26)</f>
        <v>0</v>
      </c>
      <c r="G27" s="65">
        <f t="shared" si="1"/>
        <v>2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>
        <v>42</v>
      </c>
      <c r="G31" s="62">
        <f t="shared" si="1"/>
        <v>-42</v>
      </c>
    </row>
    <row r="32" spans="1:7" ht="25.5">
      <c r="A32" s="59" t="s">
        <v>607</v>
      </c>
      <c r="B32" s="60">
        <v>3</v>
      </c>
      <c r="C32" s="60"/>
      <c r="D32" s="56">
        <f t="shared" si="3"/>
        <v>3</v>
      </c>
      <c r="E32" s="60">
        <v>60</v>
      </c>
      <c r="F32" s="60"/>
      <c r="G32" s="62">
        <f t="shared" si="1"/>
        <v>60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>
        <v>1</v>
      </c>
      <c r="G35" s="62">
        <f t="shared" si="1"/>
        <v>-1</v>
      </c>
    </row>
    <row r="36" spans="1:9" ht="12.75">
      <c r="A36" s="63" t="s">
        <v>213</v>
      </c>
      <c r="B36" s="64">
        <f>SUM(B28:B35)</f>
        <v>3</v>
      </c>
      <c r="C36" s="64">
        <f>SUM(C28:C35)</f>
        <v>0</v>
      </c>
      <c r="D36" s="64">
        <f>SUM(D28:D35)</f>
        <v>3</v>
      </c>
      <c r="E36" s="64">
        <f>SUM(E28:E35)</f>
        <v>60</v>
      </c>
      <c r="F36" s="64">
        <f>SUM(F28:F35)</f>
        <v>43</v>
      </c>
      <c r="G36" s="65">
        <f t="shared" si="1"/>
        <v>17</v>
      </c>
      <c r="I36" s="48" t="s">
        <v>597</v>
      </c>
    </row>
    <row r="37" spans="1:7" ht="27">
      <c r="A37" s="66" t="s">
        <v>214</v>
      </c>
      <c r="B37" s="64">
        <f>SUM(B19,B27,B36)</f>
        <v>7</v>
      </c>
      <c r="C37" s="349">
        <f>SUM(C19,C27,C36)</f>
        <v>98</v>
      </c>
      <c r="D37" s="347">
        <f>SUM(D19,D27,D36)</f>
        <v>-91</v>
      </c>
      <c r="E37" s="64">
        <f>SUM(E19,E27,E36)</f>
        <v>64</v>
      </c>
      <c r="F37" s="64">
        <f>SUM(F19,F27,F36)</f>
        <v>55</v>
      </c>
      <c r="G37" s="65">
        <f t="shared" si="1"/>
        <v>9</v>
      </c>
    </row>
    <row r="38" spans="1:7" ht="13.5">
      <c r="A38" s="66" t="s">
        <v>215</v>
      </c>
      <c r="B38" s="67"/>
      <c r="C38" s="345"/>
      <c r="D38" s="349">
        <v>225</v>
      </c>
      <c r="E38" s="346"/>
      <c r="F38" s="64"/>
      <c r="G38" s="65">
        <v>216</v>
      </c>
    </row>
    <row r="39" spans="1:7" ht="14.25" thickBot="1">
      <c r="A39" s="68" t="s">
        <v>216</v>
      </c>
      <c r="B39" s="69"/>
      <c r="C39" s="69"/>
      <c r="D39" s="348">
        <f>D37+D38</f>
        <v>134</v>
      </c>
      <c r="E39" s="69"/>
      <c r="F39" s="70"/>
      <c r="G39" s="65">
        <f>G37+G38</f>
        <v>225</v>
      </c>
    </row>
    <row r="41" spans="1:6" ht="12.75">
      <c r="A41" s="371" t="str">
        <f>'БАЛАНС-3м.'!A81</f>
        <v>Дата: 30.01.2017 г. </v>
      </c>
      <c r="B41" s="71" t="s">
        <v>217</v>
      </c>
      <c r="C41" s="72"/>
      <c r="E41" s="437" t="s">
        <v>218</v>
      </c>
      <c r="F41" s="437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">
      <selection activeCell="H17" sqref="H17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2" t="s">
        <v>125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s="73" customFormat="1" ht="11.25" customHeight="1">
      <c r="A4" s="462" t="s">
        <v>220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3" s="73" customFormat="1" ht="10.5">
      <c r="A5" s="463" t="str">
        <f>'БАЛАНС-3м.'!A3:F3</f>
        <v>на "БУЛГАР ЧЕХ ИНВЕСТ ХОЛДИНГ" АД - СМОЛЯН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77"/>
      <c r="M5" s="77"/>
    </row>
    <row r="6" spans="1:13" s="79" customFormat="1" ht="10.5">
      <c r="A6" s="464" t="str">
        <f>'БАЛАНС-3м.'!A4:F4</f>
        <v>към 31.12.2016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3" t="s">
        <v>222</v>
      </c>
      <c r="B8" s="453" t="s">
        <v>223</v>
      </c>
      <c r="C8" s="459" t="s">
        <v>224</v>
      </c>
      <c r="D8" s="460"/>
      <c r="E8" s="460"/>
      <c r="F8" s="460"/>
      <c r="G8" s="461"/>
      <c r="H8" s="80" t="s">
        <v>225</v>
      </c>
      <c r="I8" s="81"/>
      <c r="J8" s="456" t="s">
        <v>226</v>
      </c>
      <c r="K8" s="453" t="s">
        <v>227</v>
      </c>
    </row>
    <row r="9" spans="1:11" s="82" customFormat="1" ht="11.25" thickBot="1">
      <c r="A9" s="454"/>
      <c r="B9" s="454"/>
      <c r="C9" s="449" t="s">
        <v>228</v>
      </c>
      <c r="D9" s="449" t="s">
        <v>229</v>
      </c>
      <c r="E9" s="460" t="s">
        <v>230</v>
      </c>
      <c r="F9" s="460"/>
      <c r="G9" s="461"/>
      <c r="H9" s="449" t="s">
        <v>231</v>
      </c>
      <c r="I9" s="451" t="s">
        <v>232</v>
      </c>
      <c r="J9" s="457"/>
      <c r="K9" s="454"/>
    </row>
    <row r="10" spans="1:11" s="82" customFormat="1" ht="23.25" thickBot="1">
      <c r="A10" s="455"/>
      <c r="B10" s="455"/>
      <c r="C10" s="450"/>
      <c r="D10" s="450"/>
      <c r="E10" s="83" t="s">
        <v>233</v>
      </c>
      <c r="F10" s="83" t="s">
        <v>234</v>
      </c>
      <c r="G10" s="83" t="s">
        <v>235</v>
      </c>
      <c r="H10" s="450"/>
      <c r="I10" s="452"/>
      <c r="J10" s="458"/>
      <c r="K10" s="455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-21</v>
      </c>
      <c r="J12" s="87"/>
      <c r="K12" s="88">
        <f aca="true" t="shared" si="0" ref="K12:K28">SUM(B12:J12)</f>
        <v>1440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>
        <v>1</v>
      </c>
      <c r="I16" s="90"/>
      <c r="J16" s="90"/>
      <c r="K16" s="88">
        <f t="shared" si="0"/>
        <v>1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191</v>
      </c>
      <c r="I28" s="87">
        <f t="shared" si="1"/>
        <v>-21</v>
      </c>
      <c r="J28" s="87">
        <f t="shared" si="1"/>
        <v>0</v>
      </c>
      <c r="K28" s="88">
        <f t="shared" si="0"/>
        <v>1441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191</v>
      </c>
      <c r="I31" s="98">
        <f t="shared" si="2"/>
        <v>-21</v>
      </c>
      <c r="J31" s="98">
        <f t="shared" si="2"/>
        <v>0</v>
      </c>
      <c r="K31" s="99">
        <f>SUM(B31:J31)</f>
        <v>1441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30.01.2017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2">
      <selection activeCell="A37" sqref="A37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2"/>
      <c r="E1" s="472"/>
      <c r="F1" s="472"/>
      <c r="G1" s="472"/>
      <c r="H1" s="472"/>
      <c r="I1" s="472"/>
      <c r="J1" s="472"/>
      <c r="K1" s="472"/>
      <c r="L1" s="116"/>
      <c r="M1" s="472" t="s">
        <v>262</v>
      </c>
      <c r="N1" s="472"/>
      <c r="O1" s="472"/>
      <c r="P1" s="116" t="s">
        <v>263</v>
      </c>
      <c r="Q1" s="116"/>
    </row>
    <row r="2" spans="1:17" ht="12.75">
      <c r="A2" s="473" t="s">
        <v>264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2.75">
      <c r="A3" s="473" t="s">
        <v>265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ht="13.5" customHeight="1">
      <c r="A4" s="470" t="str">
        <f>'БАЛАНС-3м.'!A3:F3</f>
        <v>на "БУЛГАР ЧЕХ ИНВЕСТ ХОЛДИНГ" АД - СМОЛЯН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ht="12.75" customHeight="1">
      <c r="A5" s="470" t="str">
        <f>'БАЛАНС-3м.'!A4:F4</f>
        <v>към 31.12.2016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68" t="s">
        <v>222</v>
      </c>
      <c r="B7" s="469"/>
      <c r="C7" s="469" t="s">
        <v>268</v>
      </c>
      <c r="D7" s="469"/>
      <c r="E7" s="469"/>
      <c r="F7" s="469"/>
      <c r="G7" s="469" t="s">
        <v>269</v>
      </c>
      <c r="H7" s="469"/>
      <c r="I7" s="469" t="s">
        <v>270</v>
      </c>
      <c r="J7" s="469" t="s">
        <v>271</v>
      </c>
      <c r="K7" s="469"/>
      <c r="L7" s="469"/>
      <c r="M7" s="469"/>
      <c r="N7" s="469" t="s">
        <v>269</v>
      </c>
      <c r="O7" s="469"/>
      <c r="P7" s="469" t="s">
        <v>272</v>
      </c>
      <c r="Q7" s="471" t="s">
        <v>273</v>
      </c>
    </row>
    <row r="8" spans="1:17" ht="54" customHeight="1" thickBot="1">
      <c r="A8" s="468"/>
      <c r="B8" s="469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9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9"/>
      <c r="Q8" s="471"/>
    </row>
    <row r="9" spans="1:17" ht="13.5" customHeight="1" thickBot="1">
      <c r="A9" s="465" t="s">
        <v>236</v>
      </c>
      <c r="B9" s="466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9</v>
      </c>
      <c r="K12" s="126">
        <v>1</v>
      </c>
      <c r="L12" s="126"/>
      <c r="M12" s="127">
        <f t="shared" si="2"/>
        <v>10</v>
      </c>
      <c r="N12" s="126"/>
      <c r="O12" s="126"/>
      <c r="P12" s="127">
        <f t="shared" si="3"/>
        <v>10</v>
      </c>
      <c r="Q12" s="128">
        <f t="shared" si="4"/>
        <v>26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11</v>
      </c>
      <c r="K18" s="133">
        <f t="shared" si="5"/>
        <v>1</v>
      </c>
      <c r="L18" s="133">
        <f t="shared" si="5"/>
        <v>0</v>
      </c>
      <c r="M18" s="133">
        <f t="shared" si="5"/>
        <v>12</v>
      </c>
      <c r="N18" s="133">
        <f t="shared" si="5"/>
        <v>0</v>
      </c>
      <c r="O18" s="133">
        <f t="shared" si="5"/>
        <v>0</v>
      </c>
      <c r="P18" s="133">
        <f t="shared" si="5"/>
        <v>12</v>
      </c>
      <c r="Q18" s="134">
        <f t="shared" si="5"/>
        <v>48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794</v>
      </c>
      <c r="D27" s="126">
        <v>80</v>
      </c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845</v>
      </c>
      <c r="D33" s="133">
        <f t="shared" si="10"/>
        <v>80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905</v>
      </c>
      <c r="D38" s="148">
        <f t="shared" si="12"/>
        <v>80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11</v>
      </c>
      <c r="K38" s="148">
        <f t="shared" si="12"/>
        <v>1</v>
      </c>
      <c r="L38" s="148">
        <f t="shared" si="12"/>
        <v>0</v>
      </c>
      <c r="M38" s="148">
        <f>SUM(M18,M24,M33,M37)</f>
        <v>12</v>
      </c>
      <c r="N38" s="148">
        <f t="shared" si="12"/>
        <v>0</v>
      </c>
      <c r="O38" s="148">
        <f t="shared" si="12"/>
        <v>0</v>
      </c>
      <c r="P38" s="148">
        <f t="shared" si="12"/>
        <v>12</v>
      </c>
      <c r="Q38" s="149">
        <f t="shared" si="12"/>
        <v>973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30.01.2017 г. </v>
      </c>
      <c r="C41" s="115"/>
      <c r="D41" s="115"/>
      <c r="E41" s="115"/>
      <c r="F41" s="115"/>
      <c r="G41" s="467" t="s">
        <v>322</v>
      </c>
      <c r="H41" s="467"/>
      <c r="I41" s="467"/>
      <c r="J41" s="115"/>
      <c r="K41" s="115"/>
      <c r="L41" s="115"/>
      <c r="M41" s="115"/>
      <c r="N41" s="115"/>
      <c r="O41" s="467" t="s">
        <v>323</v>
      </c>
      <c r="P41" s="467"/>
      <c r="Q41" s="467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C77" sqref="C77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5"/>
      <c r="E1" s="475"/>
    </row>
    <row r="2" spans="1:5" ht="12.75">
      <c r="A2" s="483" t="s">
        <v>264</v>
      </c>
      <c r="B2" s="483"/>
      <c r="C2" s="483"/>
      <c r="D2" s="483"/>
      <c r="E2" s="152"/>
    </row>
    <row r="3" spans="1:5" ht="12.75">
      <c r="A3" s="483" t="s">
        <v>325</v>
      </c>
      <c r="B3" s="483"/>
      <c r="C3" s="483"/>
      <c r="D3" s="483"/>
      <c r="E3" s="153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3"/>
    </row>
    <row r="5" spans="1:5" ht="12.75">
      <c r="A5" s="483" t="str">
        <f>'БАЛАНС-3м.'!A4:F4</f>
        <v>към 31.12.2016</v>
      </c>
      <c r="B5" s="483"/>
      <c r="C5" s="483"/>
      <c r="D5" s="483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9" t="s">
        <v>222</v>
      </c>
      <c r="B7" s="481" t="s">
        <v>328</v>
      </c>
      <c r="C7" s="477" t="s">
        <v>329</v>
      </c>
      <c r="D7" s="478"/>
      <c r="E7" s="150"/>
    </row>
    <row r="8" spans="1:5" ht="14.25" customHeight="1" thickBot="1">
      <c r="A8" s="480"/>
      <c r="B8" s="482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244</v>
      </c>
      <c r="C13" s="165"/>
      <c r="D13" s="166">
        <v>244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11</v>
      </c>
      <c r="C20" s="169"/>
      <c r="D20" s="378">
        <v>11</v>
      </c>
      <c r="E20" s="150"/>
    </row>
    <row r="21" spans="1:5" s="135" customFormat="1" ht="15.75" customHeight="1" thickBot="1">
      <c r="A21" s="171" t="s">
        <v>602</v>
      </c>
      <c r="B21" s="172">
        <f>SUM(B12:B20)</f>
        <v>255</v>
      </c>
      <c r="C21" s="172">
        <f>SUM(C12:C20)</f>
        <v>0</v>
      </c>
      <c r="D21" s="379">
        <f>SUM(D12:D20)</f>
        <v>255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96</v>
      </c>
      <c r="C23" s="355">
        <f>SUM(C24:C26)</f>
        <v>96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8</v>
      </c>
      <c r="C25" s="165">
        <v>8</v>
      </c>
      <c r="D25" s="166"/>
      <c r="E25" s="150"/>
    </row>
    <row r="26" spans="1:5" ht="12.75">
      <c r="A26" s="167" t="s">
        <v>345</v>
      </c>
      <c r="B26" s="165">
        <v>88</v>
      </c>
      <c r="C26" s="165">
        <v>88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96</v>
      </c>
      <c r="C43" s="172">
        <f>SUM(C23,C27,C28,C29,C30,C31,C32,C38)</f>
        <v>96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351</v>
      </c>
      <c r="C44" s="172">
        <f>SUM(C10,C21,C43)</f>
        <v>96</v>
      </c>
      <c r="D44" s="172">
        <f>SUM(D10,D21,D43)</f>
        <v>255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76" t="s">
        <v>222</v>
      </c>
      <c r="B47" s="477" t="s">
        <v>366</v>
      </c>
      <c r="C47" s="477" t="s">
        <v>367</v>
      </c>
      <c r="D47" s="477"/>
      <c r="E47" s="478" t="s">
        <v>368</v>
      </c>
    </row>
    <row r="48" spans="1:5" ht="27" customHeight="1" thickBot="1">
      <c r="A48" s="476"/>
      <c r="B48" s="477"/>
      <c r="C48" s="157" t="s">
        <v>330</v>
      </c>
      <c r="D48" s="157" t="s">
        <v>331</v>
      </c>
      <c r="E48" s="478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17</v>
      </c>
      <c r="C73" s="355">
        <v>17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0</v>
      </c>
      <c r="C76" s="355">
        <f>SUM(C77:C80)</f>
        <v>0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17</v>
      </c>
      <c r="C87" s="172">
        <f>SUM(C66,C69,C72,C73,C74,C75,C76,C81,C85)</f>
        <v>17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17</v>
      </c>
      <c r="C88" s="343">
        <f>C64+C87</f>
        <v>17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74" t="s">
        <v>406</v>
      </c>
      <c r="B99" s="474"/>
      <c r="C99" s="474"/>
      <c r="D99" s="474"/>
      <c r="E99" s="474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30.01.2017 г. </v>
      </c>
      <c r="B101" s="475" t="s">
        <v>407</v>
      </c>
      <c r="C101" s="475"/>
      <c r="D101" s="475" t="s">
        <v>408</v>
      </c>
      <c r="E101" s="475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13">
      <selection activeCell="E20" sqref="E20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4" t="s">
        <v>409</v>
      </c>
      <c r="J1" s="484"/>
    </row>
    <row r="2" spans="1:10" ht="12.75">
      <c r="A2" s="490" t="s">
        <v>264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 customHeight="1">
      <c r="A3" s="490" t="s">
        <v>410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2.75">
      <c r="A4" s="490" t="str">
        <f>'БАЛАНС-3м.'!A3:F3</f>
        <v>на "БУЛГАР ЧЕХ ИНВЕСТ ХОЛДИНГ" АД - СМОЛЯН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 customHeight="1">
      <c r="A5" s="490" t="str">
        <f>'БАЛАНС-3м.'!A4:F4</f>
        <v>към 31.12.2016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3" t="s">
        <v>222</v>
      </c>
      <c r="B7" s="485" t="s">
        <v>411</v>
      </c>
      <c r="C7" s="486"/>
      <c r="D7" s="486"/>
      <c r="E7" s="487" t="s">
        <v>412</v>
      </c>
      <c r="F7" s="488"/>
      <c r="G7" s="488"/>
      <c r="H7" s="488"/>
      <c r="I7" s="488"/>
      <c r="J7" s="489"/>
    </row>
    <row r="8" spans="1:10" ht="26.25" thickBot="1">
      <c r="A8" s="493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3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1" t="s">
        <v>588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ht="24.75" customHeight="1">
      <c r="A26" s="492" t="s">
        <v>434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30.01.2017 г. </v>
      </c>
      <c r="B28" s="193"/>
      <c r="C28" s="484" t="s">
        <v>435</v>
      </c>
      <c r="D28" s="484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C14" sqref="C14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2" t="s">
        <v>264</v>
      </c>
      <c r="B2" s="502"/>
      <c r="C2" s="502"/>
      <c r="D2" s="502"/>
      <c r="E2" s="502"/>
      <c r="F2" s="502"/>
    </row>
    <row r="3" spans="1:6" ht="10.5" customHeight="1">
      <c r="A3" s="501" t="s">
        <v>440</v>
      </c>
      <c r="B3" s="501"/>
      <c r="C3" s="501"/>
      <c r="D3" s="501"/>
      <c r="E3" s="501"/>
      <c r="F3" s="501"/>
    </row>
    <row r="4" spans="1:6" ht="10.5" customHeight="1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'БАЛАНС-3м.'!A4:F4</f>
        <v>към 31.12.2016</v>
      </c>
      <c r="B5" s="501"/>
      <c r="C5" s="501"/>
      <c r="D5" s="501"/>
      <c r="E5" s="501"/>
      <c r="F5" s="501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30.01.2017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2016-10-19T05:48:40Z</cp:lastPrinted>
  <dcterms:created xsi:type="dcterms:W3CDTF">2003-01-29T17:36:26Z</dcterms:created>
  <dcterms:modified xsi:type="dcterms:W3CDTF">2017-01-30T13:29:11Z</dcterms:modified>
  <cp:category/>
  <cp:version/>
  <cp:contentType/>
  <cp:contentStatus/>
</cp:coreProperties>
</file>