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<sst xmlns="http://schemas.openxmlformats.org/spreadsheetml/2006/main" count="1061" uniqueCount="874">
  <si>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</si>
  <si>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</si>
  <si>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</si>
  <si>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</si>
  <si>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</si>
  <si>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</si>
  <si>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</si>
  <si>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</si>
  <si>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</si>
  <si>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</si>
  <si>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</si>
  <si>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</si>
  <si>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</si>
  <si>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</si>
  <si>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</si>
  <si>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</si>
  <si>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</si>
  <si>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</si>
  <si>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</si>
  <si>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</si>
  <si>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</si>
  <si>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</si>
  <si>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</si>
  <si>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</si>
  <si>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</si>
  <si>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</si>
  <si>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</si>
  <si>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</si>
  <si>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</si>
  <si>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</si>
  <si>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</si>
  <si>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</si>
  <si>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</si>
  <si>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</si>
  <si>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</si>
  <si>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</si>
  <si>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</si>
  <si>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</si>
  <si>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</si>
  <si>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</si>
  <si>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</si>
  <si>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</si>
  <si>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</si>
  <si>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</si>
  <si>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</si>
  <si>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</si>
  <si>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</si>
  <si>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</si>
  <si>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</si>
  <si>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</si>
  <si>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</si>
  <si>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</si>
  <si>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</si>
  <si>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</si>
  <si>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</si>
  <si>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</si>
  <si>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</si>
  <si>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</si>
  <si>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</si>
  <si>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</si>
  <si>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</si>
  <si>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</si>
  <si>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</si>
  <si>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</si>
  <si>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</si>
  <si>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</si>
  <si>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</si>
  <si>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</si>
  <si>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</si>
  <si>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</si>
  <si>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</si>
  <si>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</si>
  <si>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</si>
  <si>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</si>
  <si>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</si>
  <si>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</si>
  <si>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</si>
  <si>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</si>
  <si>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</si>
  <si>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</si>
  <si>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</si>
  <si>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</si>
  <si>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</si>
  <si>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</si>
  <si>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</si>
  <si>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</si>
  <si>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</si>
  <si>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</si>
  <si>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</si>
  <si>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</si>
  <si>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</si>
  <si>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</si>
  <si>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</si>
  <si>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</si>
  <si>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</si>
  <si>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</si>
  <si>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</si>
  <si>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</si>
  <si>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</si>
  <si>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</si>
  <si>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</si>
  <si>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</si>
  <si>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</si>
  <si>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</si>
  <si>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</si>
  <si>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</si>
  <si>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</si>
  <si>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</si>
  <si>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</si>
  <si>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</si>
  <si>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</si>
  <si>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</si>
  <si>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</si>
  <si>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</si>
  <si>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</si>
  <si>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</si>
  <si>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</si>
  <si>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</si>
  <si>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</si>
  <si>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</si>
  <si>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</si>
  <si>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</si>
  <si>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</si>
  <si>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</si>
  <si>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</si>
  <si>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</si>
  <si>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</si>
  <si>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</si>
  <si>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</si>
  <si>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</si>
  <si>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</si>
  <si>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</si>
  <si>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</si>
  <si>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</si>
  <si>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</si>
  <si>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</si>
  <si>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</si>
  <si>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</si>
  <si>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</si>
  <si>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</si>
  <si>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</si>
  <si>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</si>
  <si>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</si>
  <si>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</si>
  <si>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</si>
  <si>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</si>
  <si>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</si>
  <si>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</si>
  <si>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</si>
  <si>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</si>
  <si>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</si>
  <si>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</si>
  <si>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</si>
  <si>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</si>
  <si>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</si>
  <si>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</si>
  <si>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</si>
  <si>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</si>
  <si>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</si>
  <si>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</si>
  <si>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</si>
  <si>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</si>
  <si>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</si>
  <si>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</si>
  <si>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</si>
  <si>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</si>
  <si>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</si>
  <si>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</si>
  <si>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</si>
  <si>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</si>
  <si>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</si>
  <si>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</si>
  <si>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</si>
  <si>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</si>
  <si>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</si>
  <si>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</si>
  <si>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</si>
  <si>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</si>
  <si>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</si>
  <si>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</si>
  <si>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</si>
  <si>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</si>
  <si>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</si>
  <si>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</si>
  <si>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</si>
  <si>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</si>
  <si>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</si>
  <si>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</si>
  <si>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</si>
  <si>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</si>
  <si>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</si>
  <si>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</si>
  <si>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</si>
  <si>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</si>
  <si>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</si>
  <si>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</si>
  <si>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</si>
  <si>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</si>
  <si>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</si>
  <si>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</si>
  <si>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</si>
  <si>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</si>
  <si>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</si>
  <si>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</si>
  <si>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</si>
  <si>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</si>
  <si>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</si>
  <si>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</si>
  <si>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</si>
  <si>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</si>
  <si>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</si>
  <si>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</si>
  <si>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</si>
  <si>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</si>
  <si>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</si>
  <si>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</si>
  <si>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</si>
  <si>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</si>
  <si>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</si>
  <si>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</si>
  <si>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</si>
  <si>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</si>
  <si>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</si>
  <si>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</si>
  <si>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</si>
  <si>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</si>
  <si>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</si>
  <si>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</si>
  <si>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</si>
  <si>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</si>
  <si>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</si>
  <si>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</si>
  <si>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</si>
  <si>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</si>
  <si>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</si>
  <si>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</si>
  <si>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</si>
  <si>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</si>
  <si>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</si>
  <si>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</si>
  <si>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</si>
  <si>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</si>
  <si>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</si>
  <si>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</si>
  <si>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</si>
  <si>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</si>
  <si>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</si>
  <si>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</si>
  <si>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</si>
  <si>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</si>
  <si>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</si>
  <si>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</si>
  <si>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</si>
  <si>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</si>
  <si>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</si>
  <si>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</si>
  <si>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</si>
  <si>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</si>
  <si>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</si>
  <si>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</si>
  <si>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</si>
  <si>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</si>
  <si>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</si>
  <si>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</si>
  <si>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</si>
  <si>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</si>
  <si>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</si>
  <si>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</si>
  <si>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</si>
  <si>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</si>
  <si>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</si>
  <si>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</si>
  <si>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</si>
  <si>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</si>
  <si>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</si>
  <si>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</si>
  <si>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</si>
  <si>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</si>
  <si>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</si>
  <si>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</si>
  <si>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</si>
  <si>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</si>
  <si>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</si>
  <si>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</si>
  <si>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</si>
  <si>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</si>
  <si>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</si>
  <si>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</si>
  <si>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</si>
  <si>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</si>
  <si>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</si>
  <si>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</si>
  <si>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</si>
  <si>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</si>
  <si>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</si>
  <si>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</si>
  <si>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</si>
  <si>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</si>
  <si>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</si>
  <si>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</si>
  <si>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</si>
  <si>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</si>
  <si>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</si>
  <si>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</si>
  <si>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</si>
  <si>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</si>
  <si>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</si>
  <si>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</si>
  <si>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</si>
  <si>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</si>
  <si>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</si>
  <si>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</si>
  <si>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</si>
  <si>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</si>
  <si>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</si>
  <si>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</si>
  <si>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</si>
  <si>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</si>
  <si>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</si>
  <si>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</si>
  <si>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</si>
  <si>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</si>
  <si>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</si>
  <si>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</si>
  <si>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</si>
  <si>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</si>
  <si>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</si>
  <si>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</si>
  <si>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</si>
  <si>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</si>
  <si>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</si>
  <si>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</si>
  <si>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</si>
  <si>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</si>
  <si>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</si>
  <si>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</si>
  <si>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</si>
  <si>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</si>
  <si>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</si>
  <si>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</si>
  <si>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</si>
  <si>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</si>
  <si>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</si>
  <si>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</si>
  <si>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</si>
  <si>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</si>
  <si>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</si>
  <si>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</si>
  <si>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</si>
  <si>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</si>
  <si>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</si>
  <si>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</si>
  <si>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</si>
  <si>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</si>
  <si>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</si>
  <si>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</si>
  <si>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</si>
  <si>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</si>
  <si>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</si>
  <si>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</si>
  <si>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</si>
  <si>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</si>
  <si>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</si>
  <si>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</si>
  <si>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</si>
  <si>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</si>
  <si>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</si>
  <si>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</si>
  <si>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</si>
  <si>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</si>
  <si>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</si>
  <si>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</si>
  <si>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</si>
  <si>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</si>
  <si>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</si>
  <si>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</si>
  <si>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</si>
  <si>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</si>
  <si>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</si>
  <si>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</si>
  <si>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</si>
  <si>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</si>
  <si>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</si>
  <si>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</si>
  <si>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</si>
  <si>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</si>
  <si>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</si>
  <si>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</si>
  <si>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</si>
  <si>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</si>
  <si>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</si>
  <si>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</si>
  <si>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</si>
  <si>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</si>
  <si>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</si>
  <si>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</si>
  <si>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</si>
  <si>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</si>
  <si>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</si>
  <si>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</si>
  <si>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</si>
  <si>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</si>
  <si>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</si>
  <si>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</si>
  <si>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</si>
  <si>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</si>
  <si>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</si>
  <si>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</si>
  <si>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</si>
  <si>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</si>
  <si>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</si>
  <si>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</si>
  <si>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</si>
  <si>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</si>
  <si>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</si>
  <si>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</si>
  <si>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</si>
  <si>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</si>
  <si>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</si>
  <si>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</si>
  <si>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</si>
  <si>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</si>
  <si>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</si>
  <si>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</si>
  <si>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</si>
  <si>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</si>
  <si>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</si>
  <si>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</si>
  <si>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</si>
  <si>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</si>
  <si>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</si>
  <si>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</si>
  <si>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</si>
  <si>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</si>
  <si>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</si>
  <si>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</si>
  <si>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</si>
  <si>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</si>
  <si>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</si>
  <si>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</si>
  <si>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</si>
  <si>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</si>
  <si>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</si>
  <si>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</si>
  <si>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</si>
  <si>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</si>
  <si>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</si>
  <si>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</si>
  <si>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</si>
  <si>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</si>
  <si>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</si>
  <si>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</si>
  <si>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</si>
  <si>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</si>
  <si>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</si>
  <si>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</si>
  <si>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</si>
  <si>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</si>
  <si>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</si>
  <si>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</si>
  <si>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</si>
  <si>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</si>
  <si>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</si>
  <si>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</si>
  <si>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</si>
  <si>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</si>
  <si>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</si>
  <si>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</si>
  <si>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</si>
  <si>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</si>
  <si>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</si>
  <si>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</si>
  <si>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</si>
  <si>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</si>
  <si>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</si>
  <si>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</si>
  <si>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</si>
  <si>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</si>
  <si>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</si>
  <si>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</si>
  <si>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</si>
  <si>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</si>
  <si>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</si>
  <si>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</si>
  <si>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</si>
  <si>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</si>
  <si>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</si>
  <si>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</si>
  <si>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</si>
  <si>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</si>
  <si>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</si>
  <si>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</si>
  <si>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</si>
  <si>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</si>
  <si>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</si>
  <si>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</si>
  <si>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</si>
  <si>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</si>
  <si>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</si>
  <si>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</si>
  <si>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</si>
  <si>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</si>
  <si>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</si>
  <si>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</si>
  <si>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</si>
  <si>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</si>
  <si>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</si>
  <si>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</si>
  <si>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</si>
  <si>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</si>
  <si>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</si>
  <si>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</si>
  <si>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</si>
  <si>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</si>
  <si>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</si>
  <si>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</si>
  <si>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</si>
  <si>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</si>
  <si>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</si>
  <si>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</si>
  <si>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</si>
  <si>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</si>
  <si>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</si>
  <si>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</si>
  <si>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</si>
  <si>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</si>
  <si>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</si>
  <si>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</si>
  <si>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</si>
  <si>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</si>
  <si>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</si>
  <si>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</si>
  <si>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</si>
  <si>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</si>
  <si>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</si>
  <si>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</si>
  <si>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</si>
  <si>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</si>
  <si>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</si>
  <si>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</si>
  <si>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</si>
  <si>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</si>
  <si>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</si>
  <si>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</si>
  <si>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</si>
  <si>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</si>
  <si>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</si>
  <si>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</si>
  <si>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</si>
  <si>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</si>
  <si>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</si>
  <si>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</si>
  <si>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</si>
  <si>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</si>
  <si>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</si>
  <si>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</si>
  <si>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</si>
  <si>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</si>
  <si>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</si>
  <si>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</si>
  <si>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</si>
  <si>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</si>
  <si>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</si>
  <si>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</si>
  <si>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</si>
  <si>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</si>
  <si>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</si>
  <si>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</si>
  <si>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</si>
  <si>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</si>
  <si>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</si>
  <si>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</si>
  <si>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</si>
  <si>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</si>
  <si>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</si>
  <si>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</si>
  <si>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</si>
  <si>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</si>
  <si>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</si>
  <si>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</si>
  <si>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</si>
  <si>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</si>
  <si>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</si>
  <si>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</si>
  <si>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</si>
  <si>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</si>
  <si>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</si>
  <si>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</si>
  <si>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</si>
  <si>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</si>
  <si>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</si>
  <si>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</si>
  <si>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</si>
  <si>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</si>
  <si>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</si>
  <si>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</si>
  <si>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</si>
  <si>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</si>
  <si>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</si>
  <si>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</si>
  <si>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</si>
  <si>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</si>
  <si>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</si>
  <si>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</si>
  <si>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</si>
  <si>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</si>
  <si>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</si>
  <si>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</si>
  <si>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</si>
  <si>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</si>
  <si>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</si>
  <si>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</si>
  <si>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</si>
  <si>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</si>
  <si>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</si>
  <si>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</si>
  <si>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</si>
  <si>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</si>
  <si>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</si>
  <si>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</si>
  <si>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</si>
  <si>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</si>
  <si>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</si>
  <si>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</si>
  <si>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</si>
  <si>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</si>
  <si>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</si>
  <si>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</si>
  <si>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</si>
  <si>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</si>
  <si>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</si>
  <si>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</si>
  <si>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</si>
  <si>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</si>
  <si>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</si>
  <si>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</si>
  <si>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</si>
  <si>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</si>
  <si>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</si>
  <si>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</si>
  <si>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</si>
  <si>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</si>
  <si>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</si>
  <si>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</si>
  <si>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</si>
  <si>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</si>
  <si>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</si>
  <si>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</si>
  <si>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</si>
  <si>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</si>
  <si>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</si>
  <si>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</si>
  <si>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</si>
  <si>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</si>
  <si>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</si>
  <si>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</si>
  <si>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</si>
  <si>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</si>
  <si>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</si>
  <si>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</si>
  <si>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</si>
  <si>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</si>
  <si>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</si>
  <si>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</si>
  <si>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</si>
  <si>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</si>
  <si>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</si>
  <si>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</si>
  <si>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</si>
  <si>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</si>
  <si>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</si>
  <si>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</si>
  <si>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</si>
  <si>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</si>
  <si>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</si>
  <si>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</si>
  <si>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</si>
  <si>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</si>
  <si>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</si>
  <si>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</si>
  <si>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</si>
  <si>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</si>
  <si>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</si>
  <si>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</si>
  <si>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</si>
  <si>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</si>
  <si>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</si>
  <si>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</si>
  <si>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</si>
  <si>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</si>
  <si>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</si>
  <si>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</si>
  <si>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</si>
  <si>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</si>
  <si>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</si>
  <si>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</si>
  <si>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</si>
  <si>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</si>
  <si>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</si>
  <si>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</si>
  <si>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</si>
  <si>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</si>
  <si>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</si>
  <si>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</si>
  <si>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</si>
  <si>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</si>
  <si>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</si>
  <si>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</si>
  <si>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</si>
  <si>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</si>
  <si>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</si>
  <si>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</si>
  <si>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</si>
  <si>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</si>
  <si>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</si>
  <si>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</si>
  <si>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</si>
  <si>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</si>
  <si>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</si>
  <si>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</si>
  <si>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</si>
  <si>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</si>
  <si>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</si>
  <si>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</si>
  <si>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</si>
  <si>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</si>
  <si>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</si>
  <si>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</si>
  <si>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</si>
  <si>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</si>
  <si>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</si>
  <si>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</si>
  <si>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</si>
  <si>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</si>
  <si>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</si>
  <si>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</si>
  <si>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</si>
  <si>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</si>
  <si>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</si>
  <si>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</si>
  <si>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</si>
  <si>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</si>
  <si>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</si>
  <si>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</si>
  <si>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</si>
  <si>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</si>
  <si>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</si>
  <si>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</si>
  <si>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</si>
  <si>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</si>
  <si>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</si>
  <si>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</si>
  <si>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</si>
  <si>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</si>
  <si>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</si>
  <si>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</si>
  <si>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</si>
  <si>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</si>
  <si>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</si>
  <si>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</si>
  <si>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</si>
  <si>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</si>
  <si>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</si>
  <si>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</si>
  <si>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</si>
  <si>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</si>
  <si>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</si>
  <si>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</si>
  <si>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</si>
  <si>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</si>
  <si>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</si>
  <si>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</si>
  <si>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</si>
  <si>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</si>
  <si>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</si>
  <si>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</si>
  <si>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</si>
  <si>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</si>
  <si>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</si>
  <si>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</si>
  <si>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</si>
  <si>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</si>
  <si>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</si>
  <si>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</si>
  <si>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</si>
  <si>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</si>
  <si>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</si>
  <si>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</si>
  <si>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</si>
  <si>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</si>
  <si>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</si>
  <si>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</si>
  <si>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</si>
  <si>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</si>
  <si>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</si>
  <si>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</si>
  <si>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</si>
  <si>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</si>
  <si>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</si>
  <si>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</si>
  <si>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</si>
  <si>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</si>
  <si>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</si>
  <si>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</si>
  <si>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</si>
  <si>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</si>
  <si>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</si>
  <si>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</si>
  <si>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</si>
  <si>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</si>
  <si>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</si>
  <si>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</si>
  <si>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</si>
  <si>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</si>
  <si>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</si>
  <si>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</si>
  <si>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</si>
  <si>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</si>
  <si>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</si>
  <si>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</si>
  <si>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</si>
  <si>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</si>
  <si>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</si>
  <si>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</si>
  <si>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</si>
  <si>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</si>
  <si>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</si>
  <si>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</si>
  <si>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</si>
  <si>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</si>
  <si>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</si>
  <si>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</si>
  <si>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</si>
  <si>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</si>
  <si>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</si>
  <si>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</si>
  <si>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</si>
  <si>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</si>
  <si>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</si>
  <si>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</si>
  <si>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</si>
  <si>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</si>
  <si>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</si>
  <si>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</si>
  <si>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</si>
  <si>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</si>
  <si>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</si>
  <si>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</si>
  <si>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</si>
  <si>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</si>
  <si>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</si>
  <si>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</si>
  <si>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</si>
  <si>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</si>
  <si>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</si>
  <si>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</si>
  <si>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</si>
  <si>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</si>
  <si>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</si>
  <si>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</si>
  <si>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</si>
  <si>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</si>
  <si>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</si>
  <si>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</si>
  <si>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</si>
  <si>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</si>
  <si>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</si>
  <si>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</si>
  <si>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</si>
  <si>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01.01.2016-30.09.2016</t>
  </si>
  <si>
    <t>Дата на съставяне: 28.10.2016 г.</t>
  </si>
  <si>
    <t>Дата на съставяне: 28.10.2015 г.</t>
  </si>
  <si>
    <t>Дата  на съставяне: 28.10.2016 г.</t>
  </si>
  <si>
    <t>28.10.2016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</si>
</sst>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739</v>
      </c>
      <c r="D12" s="151">
        <v>747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211</v>
      </c>
      <c r="D13" s="151">
        <v>239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89</v>
      </c>
      <c r="D14" s="151">
        <v>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1270</v>
      </c>
      <c r="D19" s="155">
        <f>SUM(D11:D18)</f>
        <v>1314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185</v>
      </c>
      <c r="D20" s="151">
        <v>185</v>
      </c>
      <c r="E20" s="237" t="s">
        <v>57</v>
      </c>
      <c r="F20" s="242" t="s">
        <v>58</v>
      </c>
      <c r="G20" s="158">
        <v>293</v>
      </c>
      <c r="H20" s="158">
        <v>293</v>
      </c>
    </row>
    <row r="21" spans="1:18" ht="15">
      <c r="A21" s="235" t="s">
        <v>59</v>
      </c>
      <c r="B21" s="250" t="s">
        <v>60</v>
      </c>
      <c r="C21" s="151">
        <v>173</v>
      </c>
      <c r="D21" s="151">
        <v>173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791</v>
      </c>
      <c r="H25" s="154">
        <f>H19+H20+H21</f>
        <v>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</v>
      </c>
      <c r="D26" s="151">
        <v>11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-3053</v>
      </c>
      <c r="H27" s="154">
        <f>SUM(H28:H30)</f>
        <v>-2452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567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-3620</v>
      </c>
      <c r="H29" s="316">
        <v>-3019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-393</v>
      </c>
      <c r="H32" s="316">
        <v>-601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-3446</v>
      </c>
      <c r="H33" s="154">
        <f>H27+H31+H32</f>
        <v>-3053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745</v>
      </c>
      <c r="H36" s="154">
        <f>H25+H17+H33</f>
        <v>1138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330+164+111+27+14+9</f>
        <v>655</v>
      </c>
      <c r="H44" s="152">
        <v>746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172</v>
      </c>
      <c r="H46" s="152">
        <v>174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838</v>
      </c>
      <c r="H49" s="154">
        <f>SUM(H43:H48)</f>
        <v>931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188</v>
      </c>
      <c r="D54" s="151">
        <v>188</v>
      </c>
      <c r="E54" s="237" t="s">
        <v>168</v>
      </c>
      <c r="F54" s="245" t="s">
        <v>169</v>
      </c>
      <c r="G54" s="152">
        <v>114</v>
      </c>
      <c r="H54" s="152">
        <v>116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2957</v>
      </c>
      <c r="D55" s="155">
        <f>D19+D20+D21+D27+D32+D45+D51+D53+D54</f>
        <v>3004</v>
      </c>
      <c r="E55" s="237" t="s">
        <v>172</v>
      </c>
      <c r="F55" s="261" t="s">
        <v>173</v>
      </c>
      <c r="G55" s="154">
        <f>G49+G51+G52+G53+G54</f>
        <v>952</v>
      </c>
      <c r="H55" s="154">
        <f>H49+H51+H52+H53+H54</f>
        <v>1047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284</v>
      </c>
      <c r="D58" s="151">
        <v>184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155</v>
      </c>
      <c r="D59" s="151">
        <v>178</v>
      </c>
      <c r="E59" s="251" t="s">
        <v>181</v>
      </c>
      <c r="F59" s="242" t="s">
        <v>182</v>
      </c>
      <c r="G59" s="152">
        <f>88+44+29+33+16+11+54</f>
        <v>275</v>
      </c>
      <c r="H59" s="152">
        <v>154</v>
      </c>
      <c r="M59" s="157"/>
    </row>
    <row r="60" spans="1:8" ht="15">
      <c r="A60" s="235" t="s">
        <v>183</v>
      </c>
      <c r="B60" s="241" t="s">
        <v>184</v>
      </c>
      <c r="C60" s="151">
        <v>75</v>
      </c>
      <c r="D60" s="151">
        <v>82</v>
      </c>
      <c r="E60" s="237" t="s">
        <v>185</v>
      </c>
      <c r="F60" s="242" t="s">
        <v>186</v>
      </c>
      <c r="G60" s="152">
        <v>2</v>
      </c>
      <c r="H60" s="152"/>
    </row>
    <row r="61" spans="1:18" ht="15">
      <c r="A61" s="235" t="s">
        <v>187</v>
      </c>
      <c r="B61" s="244" t="s">
        <v>188</v>
      </c>
      <c r="C61" s="151">
        <v>232</v>
      </c>
      <c r="D61" s="151">
        <v>424</v>
      </c>
      <c r="E61" s="243" t="s">
        <v>189</v>
      </c>
      <c r="F61" s="272" t="s">
        <v>190</v>
      </c>
      <c r="G61" s="154">
        <f>SUM(G62:G68)</f>
        <v>2105</v>
      </c>
      <c r="H61" s="154">
        <f>SUM(H62:H68)</f>
        <v>1964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13+307+104+14</f>
        <v>438</v>
      </c>
      <c r="H62" s="152">
        <v>366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200+10+100+411</f>
        <v>721</v>
      </c>
      <c r="H63" s="152">
        <v>721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746</v>
      </c>
      <c r="D64" s="155">
        <f>SUM(D58:D63)</f>
        <v>868</v>
      </c>
      <c r="E64" s="237" t="s">
        <v>200</v>
      </c>
      <c r="F64" s="242" t="s">
        <v>201</v>
      </c>
      <c r="G64" s="152">
        <f>400+5+8+1</f>
        <v>414</v>
      </c>
      <c r="H64" s="152">
        <v>466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103</f>
        <v>103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135</f>
        <v>135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251-25+17</f>
        <v>243</v>
      </c>
      <c r="D67" s="151">
        <v>270</v>
      </c>
      <c r="E67" s="237" t="s">
        <v>209</v>
      </c>
      <c r="F67" s="242" t="s">
        <v>210</v>
      </c>
      <c r="G67" s="152">
        <f>47+13+21+9+12+4</f>
        <v>106</v>
      </c>
      <c r="H67" s="152">
        <v>103</v>
      </c>
    </row>
    <row r="68" spans="1:8" ht="15">
      <c r="A68" s="235" t="s">
        <v>211</v>
      </c>
      <c r="B68" s="241" t="s">
        <v>212</v>
      </c>
      <c r="C68" s="151">
        <f>59+5+13+1+7+1</f>
        <v>86</v>
      </c>
      <c r="D68" s="151">
        <v>117</v>
      </c>
      <c r="E68" s="237" t="s">
        <v>213</v>
      </c>
      <c r="F68" s="242" t="s">
        <v>214</v>
      </c>
      <c r="G68" s="152">
        <f>39+10+80+16+38+5</f>
        <v>188</v>
      </c>
      <c r="H68" s="152">
        <v>144</v>
      </c>
    </row>
    <row r="69" spans="1:8" ht="15">
      <c r="A69" s="235" t="s">
        <v>215</v>
      </c>
      <c r="B69" s="241" t="s">
        <v>216</v>
      </c>
      <c r="C69" s="151">
        <f>27+6</f>
        <v>33</v>
      </c>
      <c r="D69" s="151">
        <v>38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2382</v>
      </c>
      <c r="H71" s="161">
        <f>H59+H60+H61+H69+H70</f>
        <v>2118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2</f>
        <v>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364</v>
      </c>
      <c r="D75" s="155">
        <f>SUM(D67:D74)</f>
        <v>425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2384</v>
      </c>
      <c r="H79" s="162">
        <f>H71+H74+H75+H76</f>
        <v>2120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1124</v>
      </c>
      <c r="D93" s="155">
        <f>D64+D75+D84+D91+D92</f>
        <v>1301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4081</v>
      </c>
      <c r="D94" s="164">
        <f>D93+D55</f>
        <v>4305</v>
      </c>
      <c r="E94" s="449" t="s">
        <v>270</v>
      </c>
      <c r="F94" s="289" t="s">
        <v>271</v>
      </c>
      <c r="G94" s="165">
        <f>G36+G39+G55+G79</f>
        <v>4081</v>
      </c>
      <c r="H94" s="165">
        <f>H36+H39+H55+H79</f>
        <v>4305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01.01.2016-30.09.2016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189</v>
      </c>
      <c r="D9" s="46">
        <v>190</v>
      </c>
      <c r="E9" s="298" t="s">
        <v>284</v>
      </c>
      <c r="F9" s="549" t="s">
        <v>285</v>
      </c>
      <c r="G9" s="550">
        <v>726</v>
      </c>
      <c r="H9" s="550">
        <v>651</v>
      </c>
    </row>
    <row r="10" spans="1:8" ht="12">
      <c r="A10" s="298" t="s">
        <v>286</v>
      </c>
      <c r="B10" s="299" t="s">
        <v>287</v>
      </c>
      <c r="C10" s="46">
        <v>162</v>
      </c>
      <c r="D10" s="46">
        <v>206</v>
      </c>
      <c r="E10" s="298" t="s">
        <v>288</v>
      </c>
      <c r="F10" s="549" t="s">
        <v>289</v>
      </c>
      <c r="G10" s="550">
        <v>7</v>
      </c>
      <c r="H10" s="550">
        <v>14</v>
      </c>
    </row>
    <row r="11" spans="1:8" ht="12">
      <c r="A11" s="298" t="s">
        <v>290</v>
      </c>
      <c r="B11" s="299" t="s">
        <v>291</v>
      </c>
      <c r="C11" s="46">
        <v>57</v>
      </c>
      <c r="D11" s="46">
        <v>70</v>
      </c>
      <c r="E11" s="300" t="s">
        <v>292</v>
      </c>
      <c r="F11" s="549" t="s">
        <v>293</v>
      </c>
      <c r="G11" s="550">
        <v>1</v>
      </c>
      <c r="H11" s="550"/>
    </row>
    <row r="12" spans="1:8" ht="12">
      <c r="A12" s="298" t="s">
        <v>294</v>
      </c>
      <c r="B12" s="299" t="s">
        <v>295</v>
      </c>
      <c r="C12" s="46">
        <v>347</v>
      </c>
      <c r="D12" s="46">
        <v>337</v>
      </c>
      <c r="E12" s="300" t="s">
        <v>78</v>
      </c>
      <c r="F12" s="549" t="s">
        <v>296</v>
      </c>
      <c r="G12" s="550">
        <v>6</v>
      </c>
      <c r="H12" s="550">
        <v>215</v>
      </c>
    </row>
    <row r="13" spans="1:18" ht="12">
      <c r="A13" s="298" t="s">
        <v>297</v>
      </c>
      <c r="B13" s="299" t="s">
        <v>298</v>
      </c>
      <c r="C13" s="46">
        <v>44</v>
      </c>
      <c r="D13" s="46">
        <v>42</v>
      </c>
      <c r="E13" s="301" t="s">
        <v>51</v>
      </c>
      <c r="F13" s="551" t="s">
        <v>299</v>
      </c>
      <c r="G13" s="548">
        <f>SUM(G9:G12)</f>
        <v>740</v>
      </c>
      <c r="H13" s="548">
        <f>SUM(H9:H12)</f>
        <v>880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</v>
      </c>
      <c r="D14" s="46">
        <v>220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225</v>
      </c>
      <c r="D15" s="47">
        <v>116</v>
      </c>
      <c r="E15" s="296" t="s">
        <v>304</v>
      </c>
      <c r="F15" s="554" t="s">
        <v>305</v>
      </c>
      <c r="G15" s="550">
        <v>3</v>
      </c>
      <c r="H15" s="550">
        <v>1</v>
      </c>
    </row>
    <row r="16" spans="1:8" ht="12">
      <c r="A16" s="298" t="s">
        <v>306</v>
      </c>
      <c r="B16" s="299" t="s">
        <v>307</v>
      </c>
      <c r="C16" s="47">
        <v>15</v>
      </c>
      <c r="D16" s="47">
        <v>22</v>
      </c>
      <c r="E16" s="298" t="s">
        <v>308</v>
      </c>
      <c r="F16" s="552" t="s">
        <v>309</v>
      </c>
      <c r="G16" s="555">
        <v>3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1045</v>
      </c>
      <c r="D19" s="49">
        <f>SUM(D9:D15)+D16</f>
        <v>1203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88</v>
      </c>
      <c r="D22" s="46">
        <v>152</v>
      </c>
      <c r="E22" s="304" t="s">
        <v>325</v>
      </c>
      <c r="F22" s="552" t="s">
        <v>326</v>
      </c>
      <c r="G22" s="550"/>
      <c r="H22" s="550">
        <v>17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9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91</v>
      </c>
      <c r="D26" s="49">
        <f>SUM(D22:D25)</f>
        <v>164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1136</v>
      </c>
      <c r="D28" s="50">
        <f>D26+D19</f>
        <v>1367</v>
      </c>
      <c r="E28" s="127" t="s">
        <v>338</v>
      </c>
      <c r="F28" s="554" t="s">
        <v>339</v>
      </c>
      <c r="G28" s="548">
        <f>G13+G15+G24</f>
        <v>743</v>
      </c>
      <c r="H28" s="548">
        <f>H13+H15+H24</f>
        <v>899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393</v>
      </c>
      <c r="H30" s="53">
        <f>IF((D28-H28)&gt;0,D28-H28,0)</f>
        <v>468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1136</v>
      </c>
      <c r="D33" s="49">
        <f>D28-D31+D32</f>
        <v>1367</v>
      </c>
      <c r="E33" s="127" t="s">
        <v>352</v>
      </c>
      <c r="F33" s="554" t="s">
        <v>353</v>
      </c>
      <c r="G33" s="53">
        <f>G32-G31+G28</f>
        <v>743</v>
      </c>
      <c r="H33" s="53">
        <f>H32-H31+H28</f>
        <v>899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393</v>
      </c>
      <c r="H34" s="548">
        <f>IF((D33-H33)&gt;0,D33-H33,0)</f>
        <v>468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393</v>
      </c>
      <c r="H39" s="559">
        <f>IF(H34&gt;0,IF(D35+H34&lt;0,0,D35+H34),IF(D34-D35&lt;0,D35-D34,0))</f>
        <v>468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393</v>
      </c>
      <c r="H41" s="52">
        <f>IF(D39=0,IF(H39-H40&gt;0,H39-H40+D40,0),IF(D39-D40&lt;0,D40-D39+H40,0))</f>
        <v>468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1136</v>
      </c>
      <c r="D42" s="53">
        <f>D33+D35+D39</f>
        <v>1367</v>
      </c>
      <c r="E42" s="128" t="s">
        <v>379</v>
      </c>
      <c r="F42" s="129" t="s">
        <v>380</v>
      </c>
      <c r="G42" s="53">
        <f>G39+G33</f>
        <v>1136</v>
      </c>
      <c r="H42" s="53">
        <f>H39+H33</f>
        <v>1367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873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01.01.2016-30.09.2016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1156</v>
      </c>
      <c r="D10" s="54">
        <v>1337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-810</v>
      </c>
      <c r="D11" s="54">
        <v>-1381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-270</v>
      </c>
      <c r="D13" s="54">
        <v>-289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-17</v>
      </c>
      <c r="D14" s="54">
        <v>-15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-44</v>
      </c>
      <c r="D17" s="54">
        <v>-115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</v>
      </c>
      <c r="D19" s="54">
        <v>-16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7</v>
      </c>
      <c r="D20" s="55">
        <f>SUM(D10:D19)</f>
        <v>-471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</v>
      </c>
      <c r="D23" s="54">
        <v>228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227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592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-333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259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</v>
      </c>
      <c r="D43" s="55">
        <f>D42+D32+D20</f>
        <v>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</v>
      </c>
      <c r="D45" s="55">
        <f>D44+D43</f>
        <v>43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12</v>
      </c>
      <c r="D46" s="56">
        <v>43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01.01.2016-30.09.2016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293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567</v>
      </c>
      <c r="J11" s="58">
        <f>'справка №1-БАЛАНС'!H29+'справка №1-БАЛАНС'!H32</f>
        <v>-3620</v>
      </c>
      <c r="K11" s="60"/>
      <c r="L11" s="344">
        <f>SUM(C11:K11)</f>
        <v>1138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293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567</v>
      </c>
      <c r="J15" s="61">
        <f t="shared" si="2"/>
        <v>-3620</v>
      </c>
      <c r="K15" s="61">
        <f t="shared" si="2"/>
        <v>0</v>
      </c>
      <c r="L15" s="344">
        <f t="shared" si="1"/>
        <v>1138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-393</v>
      </c>
      <c r="K16" s="60"/>
      <c r="L16" s="344">
        <f t="shared" si="1"/>
        <v>-393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293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567</v>
      </c>
      <c r="J29" s="59">
        <f t="shared" si="6"/>
        <v>-4013</v>
      </c>
      <c r="K29" s="59">
        <f t="shared" si="6"/>
        <v>0</v>
      </c>
      <c r="L29" s="344">
        <f t="shared" si="1"/>
        <v>745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293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567</v>
      </c>
      <c r="J32" s="59">
        <f t="shared" si="7"/>
        <v>-4013</v>
      </c>
      <c r="K32" s="59">
        <f t="shared" si="7"/>
        <v>0</v>
      </c>
      <c r="L32" s="344">
        <f t="shared" si="1"/>
        <v>745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01.01.2016-30.09.2016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109</v>
      </c>
      <c r="L10" s="65">
        <v>8</v>
      </c>
      <c r="M10" s="65"/>
      <c r="N10" s="74">
        <f aca="true" t="shared" si="4" ref="N10:N39">K10+L10-M10</f>
        <v>117</v>
      </c>
      <c r="O10" s="65"/>
      <c r="P10" s="65"/>
      <c r="Q10" s="74">
        <f t="shared" si="0"/>
        <v>117</v>
      </c>
      <c r="R10" s="74">
        <f t="shared" si="1"/>
        <v>739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1022</v>
      </c>
      <c r="E11" s="189">
        <v>7</v>
      </c>
      <c r="F11" s="189"/>
      <c r="G11" s="74">
        <f t="shared" si="2"/>
        <v>1029</v>
      </c>
      <c r="H11" s="65"/>
      <c r="I11" s="65"/>
      <c r="J11" s="74">
        <f t="shared" si="3"/>
        <v>1029</v>
      </c>
      <c r="K11" s="65">
        <v>783</v>
      </c>
      <c r="L11" s="65">
        <v>35</v>
      </c>
      <c r="M11" s="65"/>
      <c r="N11" s="74">
        <f t="shared" si="4"/>
        <v>818</v>
      </c>
      <c r="O11" s="65"/>
      <c r="P11" s="65"/>
      <c r="Q11" s="74">
        <f t="shared" si="0"/>
        <v>818</v>
      </c>
      <c r="R11" s="74">
        <f t="shared" si="1"/>
        <v>211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41</v>
      </c>
      <c r="L12" s="65">
        <v>4</v>
      </c>
      <c r="M12" s="65"/>
      <c r="N12" s="74">
        <f t="shared" si="4"/>
        <v>45</v>
      </c>
      <c r="O12" s="65"/>
      <c r="P12" s="65"/>
      <c r="Q12" s="74">
        <f t="shared" si="0"/>
        <v>45</v>
      </c>
      <c r="R12" s="74">
        <f t="shared" si="1"/>
        <v>89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>
        <v>3</v>
      </c>
      <c r="F13" s="189">
        <v>30</v>
      </c>
      <c r="G13" s="74">
        <f t="shared" si="2"/>
        <v>242</v>
      </c>
      <c r="H13" s="65"/>
      <c r="I13" s="65"/>
      <c r="J13" s="74">
        <f t="shared" si="3"/>
        <v>242</v>
      </c>
      <c r="K13" s="65">
        <v>267</v>
      </c>
      <c r="L13" s="65">
        <v>3</v>
      </c>
      <c r="M13" s="65">
        <v>30</v>
      </c>
      <c r="N13" s="74">
        <f t="shared" si="4"/>
        <v>240</v>
      </c>
      <c r="O13" s="65"/>
      <c r="P13" s="65"/>
      <c r="Q13" s="74">
        <f t="shared" si="0"/>
        <v>240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65</v>
      </c>
      <c r="L14" s="65">
        <v>4</v>
      </c>
      <c r="M14" s="65"/>
      <c r="N14" s="74">
        <f t="shared" si="4"/>
        <v>69</v>
      </c>
      <c r="O14" s="65"/>
      <c r="P14" s="65"/>
      <c r="Q14" s="74">
        <f t="shared" si="0"/>
        <v>69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2579</v>
      </c>
      <c r="E17" s="194">
        <f>SUM(E9:E16)</f>
        <v>10</v>
      </c>
      <c r="F17" s="194">
        <f>SUM(F9:F16)</f>
        <v>30</v>
      </c>
      <c r="G17" s="74">
        <f t="shared" si="2"/>
        <v>2559</v>
      </c>
      <c r="H17" s="75">
        <f>SUM(H9:H16)</f>
        <v>0</v>
      </c>
      <c r="I17" s="75">
        <f>SUM(I9:I16)</f>
        <v>0</v>
      </c>
      <c r="J17" s="74">
        <f t="shared" si="3"/>
        <v>2559</v>
      </c>
      <c r="K17" s="75">
        <f>SUM(K9:K16)</f>
        <v>1265</v>
      </c>
      <c r="L17" s="75">
        <f>SUM(L9:L16)</f>
        <v>54</v>
      </c>
      <c r="M17" s="75">
        <f>SUM(M9:M16)</f>
        <v>30</v>
      </c>
      <c r="N17" s="74">
        <f t="shared" si="4"/>
        <v>1289</v>
      </c>
      <c r="O17" s="75">
        <f>SUM(O9:O16)</f>
        <v>0</v>
      </c>
      <c r="P17" s="75">
        <f>SUM(P9:P16)</f>
        <v>0</v>
      </c>
      <c r="Q17" s="74">
        <f t="shared" si="5"/>
        <v>1289</v>
      </c>
      <c r="R17" s="74">
        <f t="shared" si="6"/>
        <v>1270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185</v>
      </c>
      <c r="E18" s="187"/>
      <c r="F18" s="187"/>
      <c r="G18" s="74">
        <f t="shared" si="2"/>
        <v>185</v>
      </c>
      <c r="H18" s="63"/>
      <c r="I18" s="63"/>
      <c r="J18" s="74">
        <f t="shared" si="3"/>
        <v>185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173</v>
      </c>
      <c r="E19" s="187"/>
      <c r="F19" s="187"/>
      <c r="G19" s="74">
        <f t="shared" si="2"/>
        <v>173</v>
      </c>
      <c r="H19" s="63"/>
      <c r="I19" s="63"/>
      <c r="J19" s="74">
        <f t="shared" si="3"/>
        <v>173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38</v>
      </c>
      <c r="L21" s="65">
        <v>1</v>
      </c>
      <c r="M21" s="65"/>
      <c r="N21" s="74">
        <f t="shared" si="4"/>
        <v>39</v>
      </c>
      <c r="O21" s="65"/>
      <c r="P21" s="65"/>
      <c r="Q21" s="74">
        <f t="shared" si="5"/>
        <v>39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>
        <v>2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18</v>
      </c>
      <c r="L22" s="65">
        <v>1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>
        <v>1</v>
      </c>
      <c r="F24" s="189">
        <v>3</v>
      </c>
      <c r="G24" s="74">
        <f t="shared" si="2"/>
        <v>31</v>
      </c>
      <c r="H24" s="65"/>
      <c r="I24" s="65"/>
      <c r="J24" s="74">
        <f t="shared" si="3"/>
        <v>31</v>
      </c>
      <c r="K24" s="65">
        <v>22</v>
      </c>
      <c r="L24" s="65">
        <v>1</v>
      </c>
      <c r="M24" s="65"/>
      <c r="N24" s="74">
        <f t="shared" si="4"/>
        <v>23</v>
      </c>
      <c r="O24" s="65"/>
      <c r="P24" s="65"/>
      <c r="Q24" s="74">
        <f t="shared" si="5"/>
        <v>23</v>
      </c>
      <c r="R24" s="74">
        <f t="shared" si="6"/>
        <v>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3</v>
      </c>
      <c r="F25" s="190">
        <f t="shared" si="7"/>
        <v>3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78</v>
      </c>
      <c r="L25" s="66">
        <f t="shared" si="7"/>
        <v>3</v>
      </c>
      <c r="M25" s="66">
        <f t="shared" si="7"/>
        <v>0</v>
      </c>
      <c r="N25" s="67">
        <f t="shared" si="4"/>
        <v>81</v>
      </c>
      <c r="O25" s="66">
        <f t="shared" si="7"/>
        <v>0</v>
      </c>
      <c r="P25" s="66">
        <f t="shared" si="7"/>
        <v>0</v>
      </c>
      <c r="Q25" s="67">
        <f t="shared" si="5"/>
        <v>81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4159</v>
      </c>
      <c r="E40" s="438">
        <f>E17+E18+E19+E25+E38+E39</f>
        <v>13</v>
      </c>
      <c r="F40" s="438">
        <f aca="true" t="shared" si="13" ref="F40:R40">F17+F18+F19+F25+F38+F39</f>
        <v>33</v>
      </c>
      <c r="G40" s="438">
        <f t="shared" si="13"/>
        <v>4139</v>
      </c>
      <c r="H40" s="438">
        <f t="shared" si="13"/>
        <v>0</v>
      </c>
      <c r="I40" s="438">
        <f t="shared" si="13"/>
        <v>0</v>
      </c>
      <c r="J40" s="438">
        <f t="shared" si="13"/>
        <v>4139</v>
      </c>
      <c r="K40" s="438">
        <f t="shared" si="13"/>
        <v>1343</v>
      </c>
      <c r="L40" s="438">
        <f t="shared" si="13"/>
        <v>57</v>
      </c>
      <c r="M40" s="438">
        <f t="shared" si="13"/>
        <v>30</v>
      </c>
      <c r="N40" s="438">
        <f t="shared" si="13"/>
        <v>1370</v>
      </c>
      <c r="O40" s="438">
        <f t="shared" si="13"/>
        <v>0</v>
      </c>
      <c r="P40" s="438">
        <f t="shared" si="13"/>
        <v>0</v>
      </c>
      <c r="Q40" s="438">
        <f t="shared" si="13"/>
        <v>1370</v>
      </c>
      <c r="R40" s="438">
        <f t="shared" si="13"/>
        <v>2769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01.01.2016-30.09.2016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188</v>
      </c>
      <c r="D21" s="108"/>
      <c r="E21" s="120">
        <f t="shared" si="0"/>
        <v>188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243</v>
      </c>
      <c r="D24" s="119">
        <f>SUM(D25:D27)</f>
        <v>243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243</v>
      </c>
      <c r="D26" s="108">
        <v>243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86</v>
      </c>
      <c r="D28" s="108">
        <v>86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33</v>
      </c>
      <c r="D29" s="108">
        <v>33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364</v>
      </c>
      <c r="D43" s="104">
        <f>D24+D28+D29+D31+D30+D32+D33+D38</f>
        <v>364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552</v>
      </c>
      <c r="D44" s="103">
        <f>D43+D21+D19+D9</f>
        <v>364</v>
      </c>
      <c r="E44" s="118">
        <f>E43+E21+E19+E9</f>
        <v>188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655</v>
      </c>
      <c r="D56" s="103">
        <f>D57+D59</f>
        <v>0</v>
      </c>
      <c r="E56" s="119">
        <f t="shared" si="1"/>
        <v>655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655</v>
      </c>
      <c r="D57" s="108"/>
      <c r="E57" s="119">
        <f t="shared" si="1"/>
        <v>655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172</v>
      </c>
      <c r="D62" s="108"/>
      <c r="E62" s="119">
        <f t="shared" si="1"/>
        <v>172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838</v>
      </c>
      <c r="D66" s="103">
        <f>D52+D56+D61+D62+D63+D64</f>
        <v>0</v>
      </c>
      <c r="E66" s="119">
        <f t="shared" si="1"/>
        <v>838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438</v>
      </c>
      <c r="D71" s="105">
        <f>SUM(D72:D74)</f>
        <v>438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11</v>
      </c>
      <c r="D72" s="108">
        <v>11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427</v>
      </c>
      <c r="D74" s="108">
        <v>427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275</v>
      </c>
      <c r="D75" s="103">
        <f>D76+D78</f>
        <v>275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275</v>
      </c>
      <c r="D76" s="108">
        <v>275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275</v>
      </c>
      <c r="D77" s="109">
        <v>275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</v>
      </c>
      <c r="D83" s="108">
        <v>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1667</v>
      </c>
      <c r="D85" s="104">
        <f>SUM(D86:D90)+D94</f>
        <v>1667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721</v>
      </c>
      <c r="D86" s="108">
        <v>721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414</v>
      </c>
      <c r="D87" s="108">
        <v>414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103</v>
      </c>
      <c r="D88" s="108">
        <v>103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135</v>
      </c>
      <c r="D89" s="108">
        <v>135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188</v>
      </c>
      <c r="D90" s="103">
        <f>SUM(D91:D93)</f>
        <v>188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96</v>
      </c>
      <c r="D92" s="108">
        <v>96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92</v>
      </c>
      <c r="D93" s="108">
        <v>92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106</v>
      </c>
      <c r="D94" s="108">
        <v>106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2382</v>
      </c>
      <c r="D96" s="104">
        <f>D85+D80+D75+D71+D95</f>
        <v>2382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3220</v>
      </c>
      <c r="D97" s="104">
        <f>D96+D68+D66</f>
        <v>2382</v>
      </c>
      <c r="E97" s="104">
        <f>E96+E68+E66</f>
        <v>838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01.01.2016-30.09.2016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01.01.2016-30.09.2016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2016-10-30T10:47:33Z</cp:lastPrinted>
  <dcterms:created xsi:type="dcterms:W3CDTF">2000-06-29T12:02:40Z</dcterms:created>
  <dcterms:modified xsi:type="dcterms:W3CDTF">2016-10-30T16:30:04Z</dcterms:modified>
  <cp:category/>
  <cp:version/>
  <cp:contentType/>
  <cp:contentStatus/>
</cp:coreProperties>
</file>