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<sst xmlns="http://schemas.openxmlformats.org/spreadsheetml/2006/main" count="4303" uniqueCount="1009">
  <si>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</si>
  <si>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</si>
  <si>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</si>
  <si>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</si>
  <si>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</si>
  <si>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</si>
  <si>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</si>
  <si>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</si>
  <si>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</si>
  <si>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</si>
  <si>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</si>
  <si>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</si>
  <si>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</si>
  <si>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</si>
  <si>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</si>
  <si>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</si>
  <si>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</si>
  <si>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</si>
  <si>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</si>
  <si>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</si>
  <si>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</si>
  <si>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</si>
  <si>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</si>
  <si>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</si>
  <si>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</si>
  <si>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</si>
  <si>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</si>
  <si>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</si>
  <si>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</si>
  <si>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</si>
  <si>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</si>
  <si>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</si>
  <si>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</si>
  <si>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</si>
  <si>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</si>
  <si>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</si>
  <si>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</si>
  <si>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</si>
  <si>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</si>
  <si>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</si>
  <si>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</si>
  <si>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</si>
  <si>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</si>
  <si>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</si>
  <si>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</si>
  <si>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</si>
  <si>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</si>
  <si>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</si>
  <si>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</si>
  <si>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</si>
  <si>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</si>
  <si>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</si>
  <si>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</si>
  <si>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</si>
  <si>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</si>
  <si>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</si>
  <si>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</si>
  <si>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</si>
  <si>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</si>
  <si>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</si>
  <si>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</si>
  <si>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</si>
  <si>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</si>
  <si>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</si>
  <si>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</si>
  <si>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</si>
  <si>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</si>
  <si>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</si>
  <si>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</si>
  <si>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</si>
  <si>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</si>
  <si>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</si>
  <si>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</si>
  <si>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</si>
  <si>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</si>
  <si>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</si>
  <si>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</si>
  <si>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</si>
  <si>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</si>
  <si>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</si>
  <si>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</si>
  <si>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</si>
  <si>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</si>
  <si>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</si>
  <si>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</si>
  <si>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</si>
  <si>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</si>
  <si>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</si>
  <si>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</si>
  <si>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</si>
  <si>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</si>
  <si>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</si>
  <si>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</si>
  <si>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</si>
  <si>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</si>
  <si>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</si>
  <si>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</si>
  <si>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</si>
  <si>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</si>
  <si>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</si>
  <si>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</si>
  <si>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</si>
  <si>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</si>
  <si>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</si>
  <si>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</si>
  <si>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</si>
  <si>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</si>
  <si>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</si>
  <si>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</si>
  <si>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</si>
  <si>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</si>
  <si>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</si>
  <si>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</si>
  <si>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</si>
  <si>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</si>
  <si>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</si>
  <si>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</si>
  <si>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</si>
  <si>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</si>
  <si>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</si>
  <si>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</si>
  <si>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</si>
  <si>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</si>
  <si>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</si>
  <si>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</si>
  <si>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</si>
  <si>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</si>
  <si>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</si>
  <si>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</si>
  <si>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</si>
  <si>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</si>
  <si>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</si>
  <si>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</si>
  <si>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</si>
  <si>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</si>
  <si>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</si>
  <si>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</si>
  <si>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</si>
  <si>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</si>
  <si>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</si>
  <si>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</si>
  <si>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</si>
  <si>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</si>
  <si>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</si>
  <si>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</si>
  <si>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</si>
  <si>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</si>
  <si>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</si>
  <si>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</si>
  <si>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</si>
  <si>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</si>
  <si>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</si>
  <si>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</si>
  <si>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</si>
  <si>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</si>
  <si>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</si>
  <si>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</si>
  <si>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</si>
  <si>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</si>
  <si>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</si>
  <si>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</si>
  <si>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</si>
  <si>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</si>
  <si>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</si>
  <si>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</si>
  <si>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</si>
  <si>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</si>
  <si>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</si>
  <si>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</si>
  <si>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</si>
  <si>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</si>
  <si>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</si>
  <si>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</si>
  <si>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</si>
  <si>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</si>
  <si>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</si>
  <si>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</si>
  <si>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</si>
  <si>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</si>
  <si>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</si>
  <si>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</si>
  <si>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</si>
  <si>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</si>
  <si>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</si>
  <si>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</si>
  <si>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</si>
  <si>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</si>
  <si>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</si>
  <si>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</si>
  <si>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</si>
  <si>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</si>
  <si>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</si>
  <si>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</si>
  <si>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</si>
  <si>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</si>
  <si>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</si>
  <si>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</si>
  <si>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</si>
  <si>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</si>
  <si>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</si>
  <si>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</si>
  <si>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</si>
  <si>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</si>
  <si>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</si>
  <si>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</si>
  <si>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</si>
  <si>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</si>
  <si>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</si>
  <si>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</si>
  <si>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</si>
  <si>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</si>
  <si>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</si>
  <si>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</si>
  <si>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</si>
  <si>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</si>
  <si>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</si>
  <si>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</si>
  <si>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</si>
  <si>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</si>
  <si>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</si>
  <si>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</si>
  <si>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</si>
  <si>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</si>
  <si>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</si>
  <si>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</si>
  <si>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</si>
  <si>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</si>
  <si>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</si>
  <si>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</si>
  <si>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</si>
  <si>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</si>
  <si>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</si>
  <si>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</si>
  <si>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</si>
  <si>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</si>
  <si>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</si>
  <si>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</si>
  <si>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</si>
  <si>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</si>
  <si>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</si>
  <si>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</si>
  <si>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</si>
  <si>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</si>
  <si>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</si>
  <si>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</si>
  <si>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</si>
  <si>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</si>
  <si>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</si>
  <si>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</si>
  <si>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</si>
  <si>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</si>
  <si>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</si>
  <si>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</si>
  <si>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</si>
  <si>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</si>
  <si>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</si>
  <si>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</si>
  <si>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</si>
  <si>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</si>
  <si>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</si>
  <si>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</si>
  <si>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</si>
  <si>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</si>
  <si>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</si>
  <si>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</si>
  <si>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</si>
  <si>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</si>
  <si>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</si>
  <si>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</si>
  <si>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</si>
  <si>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</si>
  <si>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</si>
  <si>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</si>
  <si>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</si>
  <si>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</si>
  <si>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</si>
  <si>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</si>
  <si>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</si>
  <si>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</si>
  <si>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</si>
  <si>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</si>
  <si>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</si>
  <si>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</si>
  <si>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</si>
  <si>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</si>
  <si>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</si>
  <si>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</si>
  <si>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</si>
  <si>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</si>
  <si>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</si>
  <si>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</si>
  <si>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</si>
  <si>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</si>
  <si>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</si>
  <si>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</si>
  <si>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</si>
  <si>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</si>
  <si>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</si>
  <si>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</si>
  <si>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</si>
  <si>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</si>
  <si>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</si>
  <si>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</si>
  <si>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</si>
  <si>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</si>
  <si>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</si>
  <si>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</si>
  <si>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</si>
  <si>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</si>
  <si>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</si>
  <si>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</si>
  <si>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</si>
  <si>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</si>
  <si>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</si>
  <si>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</si>
  <si>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</si>
  <si>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</si>
  <si>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</si>
  <si>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</si>
  <si>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</si>
  <si>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</si>
  <si>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</si>
  <si>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</si>
  <si>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</si>
  <si>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</si>
  <si>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</si>
  <si>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</si>
  <si>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</si>
  <si>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</si>
  <si>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</si>
  <si>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</si>
  <si>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</si>
  <si>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</si>
  <si>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</si>
  <si>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</si>
  <si>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</si>
  <si>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</si>
  <si>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</si>
  <si>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</si>
  <si>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</si>
  <si>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</si>
  <si>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</si>
  <si>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</si>
  <si>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</si>
  <si>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</si>
  <si>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</si>
  <si>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</si>
  <si>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</si>
  <si>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</si>
  <si>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</si>
  <si>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</si>
  <si>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</si>
  <si>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</si>
  <si>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</si>
  <si>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</si>
  <si>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</si>
  <si>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</si>
  <si>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</si>
  <si>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</si>
  <si>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</si>
  <si>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</si>
  <si>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</si>
  <si>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</si>
  <si>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</si>
  <si>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</si>
  <si>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</si>
  <si>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</si>
  <si>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</si>
  <si>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</si>
  <si>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</si>
  <si>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</si>
  <si>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</si>
  <si>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</si>
  <si>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</si>
  <si>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</si>
  <si>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</si>
  <si>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</si>
  <si>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</si>
  <si>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</si>
  <si>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</si>
  <si>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</si>
  <si>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</si>
  <si>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</si>
  <si>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</si>
  <si>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</si>
  <si>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</si>
  <si>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</si>
  <si>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</si>
  <si>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</si>
  <si>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</si>
  <si>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</si>
  <si>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</si>
  <si>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</si>
  <si>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</si>
  <si>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</si>
  <si>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</si>
  <si>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</si>
  <si>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</si>
  <si>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</si>
  <si>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</si>
  <si>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</si>
  <si>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</si>
  <si>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</si>
  <si>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</si>
  <si>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</si>
  <si>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</si>
  <si>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</si>
  <si>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</si>
  <si>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</si>
  <si>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</si>
  <si>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</si>
  <si>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</si>
  <si>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</si>
  <si>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</si>
  <si>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</si>
  <si>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</si>
  <si>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</si>
  <si>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</si>
  <si>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</si>
  <si>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</si>
  <si>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</si>
  <si>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</si>
  <si>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</si>
  <si>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</si>
  <si>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</si>
  <si>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</si>
  <si>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</si>
  <si>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</si>
  <si>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</si>
  <si>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</si>
  <si>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</si>
  <si>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</si>
  <si>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</si>
  <si>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</si>
  <si>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</si>
  <si>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</si>
  <si>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</si>
  <si>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</si>
  <si>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</si>
  <si>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</si>
  <si>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</si>
  <si>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</si>
  <si>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</si>
  <si>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</si>
  <si>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</si>
  <si>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</si>
  <si>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</si>
  <si>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</si>
  <si>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</si>
  <si>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</si>
  <si>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</si>
  <si>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</si>
  <si>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</si>
  <si>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</si>
  <si>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</si>
  <si>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</si>
  <si>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</si>
  <si>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</si>
  <si>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</si>
  <si>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</si>
  <si>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</si>
  <si>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</si>
  <si>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</si>
  <si>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</si>
  <si>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</si>
  <si>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</si>
  <si>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</si>
  <si>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</si>
  <si>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</si>
  <si>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</si>
  <si>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</si>
  <si>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</si>
  <si>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</si>
  <si>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</si>
  <si>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</si>
  <si>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</si>
  <si>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</si>
  <si>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</si>
  <si>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</si>
  <si>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</si>
  <si>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</si>
  <si>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</si>
  <si>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</si>
  <si>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</si>
  <si>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</si>
  <si>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</si>
  <si>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</si>
  <si>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</si>
  <si>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</si>
  <si>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</si>
  <si>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</si>
  <si>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</si>
  <si>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</si>
  <si>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</si>
  <si>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</si>
  <si>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</si>
  <si>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</si>
  <si>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</si>
  <si>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</si>
  <si>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</si>
  <si>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</si>
  <si>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</si>
  <si>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</si>
  <si>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</si>
  <si>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</si>
  <si>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</si>
  <si>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</si>
  <si>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</si>
  <si>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</si>
  <si>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</si>
  <si>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</si>
  <si>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</si>
  <si>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</si>
  <si>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</si>
  <si>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</si>
  <si>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</si>
  <si>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</si>
  <si>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</si>
  <si>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</si>
  <si>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</si>
  <si>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</si>
  <si>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</si>
  <si>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</si>
  <si>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</si>
  <si>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</si>
  <si>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</si>
  <si>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</si>
  <si>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</si>
  <si>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</si>
  <si>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</si>
  <si>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</si>
  <si>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</si>
  <si>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</si>
  <si>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</si>
  <si>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</si>
  <si>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</si>
  <si>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</si>
  <si>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</si>
  <si>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</si>
  <si>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</si>
  <si>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</si>
  <si>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</si>
  <si>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</si>
  <si>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</si>
  <si>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</si>
  <si>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</si>
  <si>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</si>
  <si>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</si>
  <si>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</si>
  <si>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</si>
  <si>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</si>
  <si>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</si>
  <si>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</si>
  <si>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</si>
  <si>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</si>
  <si>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</si>
  <si>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</si>
  <si>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</si>
  <si>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</si>
  <si>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</si>
  <si>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</si>
  <si>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</si>
  <si>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</si>
  <si>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</si>
  <si>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</si>
  <si>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</si>
  <si>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</si>
  <si>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</si>
  <si>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</si>
  <si>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</si>
  <si>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</si>
  <si>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</si>
  <si>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</si>
  <si>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</si>
  <si>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</si>
  <si>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</si>
  <si>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</si>
  <si>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</si>
  <si>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</si>
  <si>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</si>
  <si>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</si>
  <si>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</si>
  <si>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</si>
  <si>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</si>
  <si>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</si>
  <si>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</si>
  <si>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</si>
  <si>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</si>
  <si>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</si>
  <si>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</si>
  <si>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</si>
  <si>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</si>
  <si>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</si>
  <si>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</si>
  <si>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</si>
  <si>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</si>
  <si>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</si>
  <si>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</si>
  <si>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</si>
  <si>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</si>
  <si>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</si>
  <si>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</si>
  <si>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</si>
  <si>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</si>
  <si>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</si>
  <si>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</si>
  <si>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</si>
  <si>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</si>
  <si>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</si>
  <si>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</si>
  <si>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</si>
  <si>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</si>
  <si>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</si>
  <si>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</si>
  <si>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</si>
  <si>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</si>
  <si>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</si>
  <si>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</si>
  <si>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</si>
  <si>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</si>
  <si>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</si>
  <si>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</si>
  <si>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</si>
  <si>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</si>
  <si>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</si>
  <si>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</si>
  <si>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</si>
  <si>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</si>
  <si>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</si>
  <si>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</si>
  <si>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</si>
  <si>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</si>
  <si>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</si>
  <si>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</si>
  <si>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</si>
  <si>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</si>
  <si>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</si>
  <si>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</si>
  <si>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</si>
  <si>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</si>
  <si>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</si>
  <si>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</si>
  <si>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</si>
  <si>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</si>
  <si>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</si>
  <si>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</si>
  <si>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</si>
  <si>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</si>
  <si>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</si>
  <si>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</si>
  <si>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</si>
  <si>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</si>
  <si>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</si>
  <si>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</si>
  <si>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</si>
  <si>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</si>
  <si>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</si>
  <si>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</si>
  <si>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</si>
  <si>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</si>
  <si>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</si>
  <si>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</si>
  <si>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</si>
  <si>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</si>
  <si>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</si>
  <si>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</si>
  <si>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</si>
  <si>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</si>
  <si>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</si>
  <si>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</si>
  <si>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</si>
  <si>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</si>
  <si>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</si>
  <si>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</si>
  <si>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</si>
  <si>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</si>
  <si>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</si>
  <si>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</si>
  <si>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</si>
  <si>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</si>
  <si>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</si>
  <si>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</si>
  <si>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</si>
  <si>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</si>
  <si>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</si>
  <si>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</si>
  <si>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</si>
  <si>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</si>
  <si>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</si>
  <si>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</si>
  <si>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</si>
  <si>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</si>
  <si>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</si>
  <si>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</si>
  <si>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</si>
  <si>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</si>
  <si>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</si>
  <si>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</si>
  <si>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</si>
  <si>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</si>
  <si>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</si>
  <si>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</si>
  <si>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</si>
  <si>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</si>
  <si>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</si>
  <si>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</si>
  <si>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</si>
  <si>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</si>
  <si>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</si>
  <si>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</si>
  <si>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</si>
  <si>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</si>
  <si>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</si>
  <si>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</si>
  <si>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</si>
  <si>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</si>
  <si>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</si>
  <si>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</si>
  <si>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</si>
  <si>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</si>
  <si>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</si>
  <si>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</si>
  <si>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</si>
  <si>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</si>
  <si>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</si>
  <si>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</si>
  <si>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</si>
  <si>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</si>
  <si>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</si>
  <si>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</si>
  <si>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</si>
  <si>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</si>
  <si>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</si>
  <si>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</si>
  <si>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</si>
  <si>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</si>
  <si>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</si>
  <si>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</si>
  <si>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</si>
  <si>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</si>
  <si>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</si>
  <si>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</si>
  <si>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</si>
  <si>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</si>
  <si>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</si>
  <si>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</si>
  <si>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</si>
  <si>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</si>
  <si>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</si>
  <si>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</si>
  <si>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</si>
  <si>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</si>
  <si>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</si>
  <si>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</si>
  <si>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</si>
  <si>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</si>
  <si>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</si>
  <si>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</si>
  <si>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</si>
  <si>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</si>
  <si>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</si>
  <si>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</si>
  <si>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</si>
  <si>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</si>
  <si>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</si>
  <si>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</si>
  <si>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</si>
  <si>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</si>
  <si>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</si>
  <si>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</si>
  <si>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</si>
  <si>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</si>
  <si>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</si>
  <si>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</si>
  <si>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</si>
  <si>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</si>
  <si>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</si>
  <si>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</si>
  <si>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</si>
  <si>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</si>
  <si>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</si>
  <si>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</si>
  <si>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</si>
  <si>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</si>
  <si>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</si>
  <si>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</si>
  <si>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</si>
  <si>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</si>
  <si>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</si>
  <si>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</si>
  <si>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</si>
  <si>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</si>
  <si>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</si>
  <si>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</si>
  <si>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</si>
  <si>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</si>
  <si>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</si>
  <si>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</si>
  <si>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</si>
  <si>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</si>
  <si>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</si>
  <si>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</si>
  <si>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</si>
  <si>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</si>
  <si>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</si>
  <si>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</si>
  <si>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</si>
  <si>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</si>
  <si>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</si>
  <si>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</si>
  <si>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</si>
  <si>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</si>
  <si>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</si>
  <si>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</si>
  <si>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</si>
  <si>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</si>
  <si>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</si>
  <si>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</si>
  <si>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</si>
  <si>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</si>
  <si>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</si>
  <si>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</si>
  <si>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</si>
  <si>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</si>
  <si>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</si>
  <si>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</si>
  <si>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</si>
  <si>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</si>
  <si>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</si>
  <si>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</si>
  <si>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</si>
  <si>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</si>
  <si>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</si>
  <si>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</si>
  <si>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</si>
  <si>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</si>
  <si>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</si>
  <si>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</si>
  <si>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</si>
  <si>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</si>
  <si>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</si>
  <si>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</si>
  <si>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</si>
  <si>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</si>
  <si>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</si>
  <si>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</si>
  <si>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</si>
  <si>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</si>
  <si>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</si>
  <si>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</si>
  <si>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</si>
  <si>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</si>
  <si>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</si>
  <si>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</si>
  <si>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</si>
  <si>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</si>
  <si>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</si>
  <si>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</si>
  <si>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</si>
  <si>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</si>
  <si>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</si>
  <si>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</si>
  <si>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</si>
  <si>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</si>
  <si>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</si>
  <si>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</si>
  <si>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</si>
  <si>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</si>
  <si>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</si>
  <si>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</si>
  <si>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</si>
  <si>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</si>
  <si>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</si>
  <si>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</si>
  <si>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</si>
  <si>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</si>
  <si>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</si>
  <si>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</si>
  <si>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</si>
  <si>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</si>
  <si>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</si>
  <si>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</si>
  <si>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</si>
  <si>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</si>
  <si>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</si>
  <si>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</si>
  <si>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</si>
  <si>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</si>
  <si>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</si>
  <si>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</si>
  <si>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</si>
  <si>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</si>
  <si>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</si>
  <si>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</si>
  <si>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</si>
  <si>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</si>
  <si>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</si>
  <si>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</si>
  <si>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</si>
  <si>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</si>
  <si>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</si>
  <si>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</si>
  <si>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</si>
  <si>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</si>
  <si>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</si>
  <si>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</si>
  <si>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</si>
  <si>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</si>
  <si>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</si>
  <si>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</si>
  <si>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</si>
  <si>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</si>
  <si>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</si>
  <si>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</si>
  <si>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</si>
  <si>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</si>
  <si>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</si>
  <si>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</si>
  <si>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</si>
  <si>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</si>
  <si>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</si>
  <si>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</si>
  <si>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</si>
  <si>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</si>
  <si>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</si>
  <si>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</si>
  <si>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</si>
  <si>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</si>
  <si>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</si>
  <si>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</si>
  <si>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</si>
  <si>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</si>
  <si>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</si>
  <si>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</si>
  <si>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</si>
  <si>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</si>
  <si>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</si>
  <si>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</si>
  <si>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</si>
  <si>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</si>
  <si>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</si>
  <si>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</si>
  <si>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</si>
  <si>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</si>
  <si>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</si>
  <si>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</si>
  <si>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</si>
  <si>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</si>
  <si>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</si>
  <si>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</si>
  <si>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</si>
  <si>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</si>
  <si>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</si>
  <si>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</si>
  <si>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</si>
  <si>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</si>
  <si>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</si>
  <si>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</si>
  <si>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</si>
  <si>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</si>
  <si>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</si>
  <si>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</si>
  <si>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</si>
  <si>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</si>
  <si>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</si>
  <si>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</si>
  <si>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</si>
  <si>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</si>
  <si>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</si>
  <si>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</si>
  <si>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</si>
  <si>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</si>
  <si>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</si>
  <si>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</si>
  <si>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</si>
  <si>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</si>
  <si>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</si>
  <si>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</si>
  <si>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</si>
  <si>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</si>
  <si>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</si>
  <si>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</si>
  <si>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</si>
  <si>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</si>
  <si>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</si>
  <si>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</si>
  <si>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</si>
  <si>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</si>
  <si>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</si>
  <si>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</si>
  <si>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</si>
  <si>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</si>
  <si>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</si>
  <si>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</si>
  <si>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</si>
  <si>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</si>
  <si>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</si>
  <si>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</si>
  <si>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</si>
  <si>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1. Парк - хотел Москва АД</t>
  </si>
  <si>
    <t>2.Търговия на едро - Сливен АД</t>
  </si>
  <si>
    <t>3.Бистрец АД</t>
  </si>
  <si>
    <t>4 АТП Бухово АД</t>
  </si>
  <si>
    <t>5 Търговия на едро Плевен АД</t>
  </si>
  <si>
    <t>6 Елпром АНН АД</t>
  </si>
  <si>
    <t>7 БИРА АД</t>
  </si>
  <si>
    <t>1.Инкомс инструменти и механика АД</t>
  </si>
  <si>
    <t>1 Рекорд АД</t>
  </si>
  <si>
    <t>2.Полимери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</si>
</sst>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44767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28230</v>
      </c>
      <c r="D6" s="675">
        <f aca="true" t="shared" si="0" ref="D6:D15">C6-E6</f>
        <v>0</v>
      </c>
      <c r="E6" s="674">
        <f>'1-Баланс'!G95</f>
        <v>28230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27825</v>
      </c>
      <c r="D7" s="675">
        <f t="shared" si="0"/>
        <v>21241</v>
      </c>
      <c r="E7" s="674">
        <f>'1-Баланс'!G18</f>
        <v>6584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-154</v>
      </c>
      <c r="D8" s="675">
        <f t="shared" si="0"/>
        <v>0</v>
      </c>
      <c r="E8" s="674">
        <f>ABS('2-Отчет за доходите'!C44)-ABS('2-Отчет за доходите'!G44)</f>
        <v>-154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3330</v>
      </c>
      <c r="D9" s="675">
        <f t="shared" si="0"/>
        <v>0</v>
      </c>
      <c r="E9" s="674">
        <f>'3-Отчет за паричния поток'!C45</f>
        <v>3330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2066</v>
      </c>
      <c r="D10" s="675">
        <f t="shared" si="0"/>
        <v>0</v>
      </c>
      <c r="E10" s="674">
        <f>'3-Отчет за паричния поток'!C46</f>
        <v>2066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27825</v>
      </c>
      <c r="D11" s="675">
        <f t="shared" si="0"/>
        <v>0</v>
      </c>
      <c r="E11" s="674">
        <f>'4-Отчет за собствения капитал'!L34</f>
        <v>27825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16521</v>
      </c>
      <c r="D12" s="675">
        <f t="shared" si="0"/>
        <v>0</v>
      </c>
      <c r="E12" s="674">
        <f>'Справка 5'!C27+'Справка 5'!C97</f>
        <v>16521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6</v>
      </c>
      <c r="D15" s="675">
        <f t="shared" si="0"/>
        <v>0</v>
      </c>
      <c r="E15" s="674">
        <f>'Справка 5'!C148+'Справка 5'!C78</f>
        <v>6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-2.026315789473684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-0.005534591194968554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-0.3802469135802469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-0.005455189514700673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0.7046632124352331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23.224615384615383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23.215384615384615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15.50153846153846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6.356923076923077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0.1630901287553648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0.002692171448813319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0.002866869736606343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0.014555256064690027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0.014346439957492029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0.00017969451931716083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0.029411764705882353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33.75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385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78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78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16538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16521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6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1935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1935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18503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1673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1673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43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20682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2419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88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2507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2195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2193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777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2972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2026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39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2066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7548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28230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-578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20388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1007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1007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-154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853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27825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80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80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324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309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325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325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28230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302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53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395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179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184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579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579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-17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-17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562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76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76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144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188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332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408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171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408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171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154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154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562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83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-51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-342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184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-131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35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-1931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1028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-868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289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-528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-8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-15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-265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-1264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3330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2066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2027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39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-571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-571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-7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7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-578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-578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1325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1325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-318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-318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1007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1007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-318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-318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-154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318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318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-154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-154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27986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27986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-154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-7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7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27825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27825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202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623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120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123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16538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16521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6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984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984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17552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18298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1935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1935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1935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1935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984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984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984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984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202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623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120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123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16538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16521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6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1935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1935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18503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19249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202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623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120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123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16538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16521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6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1935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1935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18503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19249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35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202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237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36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39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276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6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6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7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36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202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238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42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45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283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36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202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238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42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45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283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385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78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78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16538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16521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6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1935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1935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18503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18966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1673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1673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1673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43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2419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708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52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1659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88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88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2507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4223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2419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708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52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1659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88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88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2507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2507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1673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1673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1673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43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1716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80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80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309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309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325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405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309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309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325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325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80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80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80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11463848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1000000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12463848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16538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1935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18503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2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2356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2358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163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163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16538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1935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18503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2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2193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2195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16521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6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16538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16521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6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16538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C42" sqref="C4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7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385</v>
      </c>
      <c r="D20" s="598">
        <f>SUM(D12:D19)</f>
        <v>386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-578</v>
      </c>
      <c r="H21" s="196">
        <v>-571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20388</v>
      </c>
      <c r="H26" s="598">
        <f>H20+H21+H22</f>
        <v>20395</v>
      </c>
      <c r="M26" s="98"/>
    </row>
    <row r="27" spans="1:8" ht="15.75">
      <c r="A27" s="89" t="s">
        <v>79</v>
      </c>
      <c r="B27" s="91" t="s">
        <v>80</v>
      </c>
      <c r="C27" s="197">
        <v>78</v>
      </c>
      <c r="D27" s="196">
        <v>84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78</v>
      </c>
      <c r="D28" s="598">
        <f>SUM(D24:D27)</f>
        <v>84</v>
      </c>
      <c r="E28" s="202" t="s">
        <v>84</v>
      </c>
      <c r="F28" s="93" t="s">
        <v>85</v>
      </c>
      <c r="G28" s="595">
        <f>SUM(G29:G31)</f>
        <v>1007</v>
      </c>
      <c r="H28" s="596">
        <f>SUM(H29:H31)</f>
        <v>1325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1007</v>
      </c>
      <c r="H29" s="196">
        <v>1325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-154</v>
      </c>
      <c r="H33" s="196">
        <v>-318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853</v>
      </c>
      <c r="H34" s="598">
        <f>H28+H32+H33</f>
        <v>1007</v>
      </c>
    </row>
    <row r="35" spans="1:8" ht="15.75">
      <c r="A35" s="89" t="s">
        <v>106</v>
      </c>
      <c r="B35" s="94" t="s">
        <v>107</v>
      </c>
      <c r="C35" s="595">
        <f>SUM(C36:C39)</f>
        <v>16538</v>
      </c>
      <c r="D35" s="596">
        <f>SUM(D36:D39)</f>
        <v>16538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16521</v>
      </c>
      <c r="D36" s="196">
        <v>16521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27825</v>
      </c>
      <c r="H37" s="600">
        <f>H26+H18+H34</f>
        <v>27986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6</v>
      </c>
      <c r="D39" s="196">
        <v>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1935</v>
      </c>
      <c r="D40" s="596">
        <f>D41+D42+D44</f>
        <v>984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>
        <v>984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1935</v>
      </c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80</v>
      </c>
      <c r="H44" s="196">
        <v>80</v>
      </c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18503</v>
      </c>
      <c r="D46" s="598">
        <f>D35+D40+D45</f>
        <v>17552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1673</v>
      </c>
      <c r="D48" s="196">
        <v>1962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80</v>
      </c>
      <c r="H50" s="596">
        <f>SUM(H44:H49)</f>
        <v>80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1673</v>
      </c>
      <c r="D52" s="598">
        <f>SUM(D48:D51)</f>
        <v>1962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43</v>
      </c>
      <c r="D55" s="479">
        <v>26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20682</v>
      </c>
      <c r="D56" s="602">
        <f>D20+D21+D22+D28+D33+D46+D52+D54+D55</f>
        <v>20010</v>
      </c>
      <c r="E56" s="100" t="s">
        <v>850</v>
      </c>
      <c r="F56" s="99" t="s">
        <v>172</v>
      </c>
      <c r="G56" s="599">
        <f>G50+G52+G53+G54+G55</f>
        <v>80</v>
      </c>
      <c r="H56" s="600">
        <f>H50+H52+H53+H54+H55</f>
        <v>80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>
        <v>528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324</v>
      </c>
      <c r="H61" s="596">
        <f>SUM(H62:H68)</f>
        <v>329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309</v>
      </c>
      <c r="H62" s="196">
        <v>315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11</v>
      </c>
      <c r="H66" s="196">
        <v>11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2419</v>
      </c>
      <c r="D68" s="196">
        <v>2395</v>
      </c>
      <c r="E68" s="89" t="s">
        <v>212</v>
      </c>
      <c r="F68" s="93" t="s">
        <v>213</v>
      </c>
      <c r="G68" s="197">
        <v>2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325</v>
      </c>
      <c r="H71" s="598">
        <f>H59+H60+H61+H69+H70</f>
        <v>858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88</v>
      </c>
      <c r="D75" s="196">
        <v>51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2507</v>
      </c>
      <c r="D76" s="598">
        <f>SUM(D68:D75)</f>
        <v>2446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2195</v>
      </c>
      <c r="D79" s="596">
        <f>SUM(D80:D82)</f>
        <v>2358</v>
      </c>
      <c r="E79" s="205" t="s">
        <v>849</v>
      </c>
      <c r="F79" s="99" t="s">
        <v>241</v>
      </c>
      <c r="G79" s="599">
        <f>G71+G73+G75+G77</f>
        <v>325</v>
      </c>
      <c r="H79" s="600">
        <f>H71+H73+H75+H77</f>
        <v>858</v>
      </c>
    </row>
    <row r="80" spans="1:8" ht="15.75">
      <c r="A80" s="89" t="s">
        <v>239</v>
      </c>
      <c r="B80" s="91" t="s">
        <v>240</v>
      </c>
      <c r="C80" s="197">
        <v>2193</v>
      </c>
      <c r="D80" s="196">
        <v>2356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</v>
      </c>
      <c r="D82" s="196">
        <v>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777</v>
      </c>
      <c r="D84" s="196">
        <v>777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2972</v>
      </c>
      <c r="D85" s="598">
        <f>D84+D83+D79</f>
        <v>3135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2026</v>
      </c>
      <c r="D89" s="196">
        <v>3288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39</v>
      </c>
      <c r="D90" s="196">
        <v>39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2066</v>
      </c>
      <c r="D92" s="598">
        <f>SUM(D88:D91)</f>
        <v>3330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7548</v>
      </c>
      <c r="D94" s="602">
        <f>D65+D76+D85+D92+D93</f>
        <v>8914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28230</v>
      </c>
      <c r="D95" s="604">
        <f>D94+D56</f>
        <v>28924</v>
      </c>
      <c r="E95" s="229" t="s">
        <v>941</v>
      </c>
      <c r="F95" s="489" t="s">
        <v>268</v>
      </c>
      <c r="G95" s="603">
        <f>G37+G40+G56+G79</f>
        <v>28230</v>
      </c>
      <c r="H95" s="604">
        <f>H37+H40+H56+H79</f>
        <v>28924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4">
        <f>pdeReportingDate</f>
        <v>44767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990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44" sqref="H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</v>
      </c>
      <c r="D12" s="317">
        <v>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24</v>
      </c>
      <c r="D13" s="317">
        <v>22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</v>
      </c>
      <c r="D14" s="317">
        <v>7</v>
      </c>
      <c r="E14" s="245" t="s">
        <v>285</v>
      </c>
      <c r="F14" s="240" t="s">
        <v>286</v>
      </c>
      <c r="G14" s="316">
        <v>76</v>
      </c>
      <c r="H14" s="317">
        <v>95</v>
      </c>
    </row>
    <row r="15" spans="1:8" ht="15.75">
      <c r="A15" s="194" t="s">
        <v>287</v>
      </c>
      <c r="B15" s="190" t="s">
        <v>288</v>
      </c>
      <c r="C15" s="316">
        <v>302</v>
      </c>
      <c r="D15" s="317">
        <v>297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53</v>
      </c>
      <c r="D16" s="317">
        <v>44</v>
      </c>
      <c r="E16" s="236" t="s">
        <v>52</v>
      </c>
      <c r="F16" s="264" t="s">
        <v>292</v>
      </c>
      <c r="G16" s="628">
        <f>SUM(G12:G15)</f>
        <v>76</v>
      </c>
      <c r="H16" s="629">
        <f>SUM(H12:H15)</f>
        <v>95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395</v>
      </c>
      <c r="D22" s="629">
        <f>SUM(D12:D18)+D19</f>
        <v>376</v>
      </c>
      <c r="E22" s="194" t="s">
        <v>309</v>
      </c>
      <c r="F22" s="237" t="s">
        <v>310</v>
      </c>
      <c r="G22" s="316">
        <v>144</v>
      </c>
      <c r="H22" s="317">
        <v>161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</v>
      </c>
      <c r="D25" s="317">
        <v>6</v>
      </c>
      <c r="E25" s="194" t="s">
        <v>318</v>
      </c>
      <c r="F25" s="237" t="s">
        <v>319</v>
      </c>
      <c r="G25" s="316">
        <v>188</v>
      </c>
      <c r="H25" s="317">
        <v>64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332</v>
      </c>
      <c r="H27" s="629">
        <f>SUM(H22:H26)</f>
        <v>225</v>
      </c>
    </row>
    <row r="28" spans="1:8" ht="15.75">
      <c r="A28" s="194" t="s">
        <v>79</v>
      </c>
      <c r="B28" s="237" t="s">
        <v>327</v>
      </c>
      <c r="C28" s="316">
        <v>179</v>
      </c>
      <c r="D28" s="317">
        <v>76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184</v>
      </c>
      <c r="D29" s="629">
        <f>SUM(D25:D28)</f>
        <v>82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579</v>
      </c>
      <c r="D31" s="635">
        <f>D29+D22</f>
        <v>458</v>
      </c>
      <c r="E31" s="251" t="s">
        <v>824</v>
      </c>
      <c r="F31" s="266" t="s">
        <v>331</v>
      </c>
      <c r="G31" s="253">
        <f>G16+G18+G27</f>
        <v>408</v>
      </c>
      <c r="H31" s="254">
        <f>H16+H18+H27</f>
        <v>320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171</v>
      </c>
      <c r="H33" s="629">
        <f>IF((D31-H31)&gt;0,D31-H31,0)</f>
        <v>138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579</v>
      </c>
      <c r="D36" s="637">
        <f>D31-D34+D35</f>
        <v>458</v>
      </c>
      <c r="E36" s="262" t="s">
        <v>346</v>
      </c>
      <c r="F36" s="256" t="s">
        <v>347</v>
      </c>
      <c r="G36" s="267">
        <f>G35-G34+G31</f>
        <v>408</v>
      </c>
      <c r="H36" s="268">
        <f>H35-H34+H31</f>
        <v>320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171</v>
      </c>
      <c r="H37" s="254">
        <f>IF((D36-H36)&gt;0,D36-H36,0)</f>
        <v>138</v>
      </c>
    </row>
    <row r="38" spans="1:8" ht="15.75">
      <c r="A38" s="234" t="s">
        <v>352</v>
      </c>
      <c r="B38" s="238" t="s">
        <v>353</v>
      </c>
      <c r="C38" s="628">
        <f>C39+C40+C41</f>
        <v>-17</v>
      </c>
      <c r="D38" s="629">
        <f>D39+D40+D41</f>
        <v>-6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-17</v>
      </c>
      <c r="D40" s="317">
        <v>-6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154</v>
      </c>
      <c r="H42" s="244">
        <f>IF(H37&gt;0,IF(D38+H37&lt;0,0,D38+H37),IF(D37-D38&lt;0,D38-D37,0))</f>
        <v>132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154</v>
      </c>
      <c r="H44" s="268">
        <f>IF(D42=0,IF(H42-H43&gt;0,H42-H43+D43,0),IF(D42-D43&lt;0,D43-D42+H43,0))</f>
        <v>132</v>
      </c>
    </row>
    <row r="45" spans="1:8" ht="16.5" thickBot="1">
      <c r="A45" s="270" t="s">
        <v>371</v>
      </c>
      <c r="B45" s="271" t="s">
        <v>372</v>
      </c>
      <c r="C45" s="630">
        <f>C36+C38+C42</f>
        <v>562</v>
      </c>
      <c r="D45" s="631">
        <f>D36+D38+D42</f>
        <v>452</v>
      </c>
      <c r="E45" s="270" t="s">
        <v>373</v>
      </c>
      <c r="F45" s="272" t="s">
        <v>374</v>
      </c>
      <c r="G45" s="630">
        <f>G42+G36</f>
        <v>562</v>
      </c>
      <c r="H45" s="631">
        <f>H42+H36</f>
        <v>452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976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4">
        <f>pdeReportingDate</f>
        <v>44767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990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/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47" sqref="F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83</v>
      </c>
      <c r="D11" s="196">
        <v>135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-51</v>
      </c>
      <c r="D12" s="196">
        <v>-39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-342</v>
      </c>
      <c r="D14" s="196">
        <v>-335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184</v>
      </c>
      <c r="D19" s="196">
        <v>64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-17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-131</v>
      </c>
      <c r="D21" s="659">
        <f>SUM(D11:D20)</f>
        <v>-192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35</v>
      </c>
      <c r="D27" s="196">
        <v>95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-1931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1028</v>
      </c>
      <c r="D32" s="196">
        <v>75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-868</v>
      </c>
      <c r="D33" s="659">
        <f>SUM(D23:D32)</f>
        <v>170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289</v>
      </c>
      <c r="D37" s="196">
        <v>247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-528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-8</v>
      </c>
      <c r="D39" s="196">
        <v>-9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</v>
      </c>
      <c r="D40" s="196">
        <v>-3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-15</v>
      </c>
      <c r="D42" s="196">
        <v>-14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-265</v>
      </c>
      <c r="D43" s="661">
        <f>SUM(D35:D42)</f>
        <v>221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-1264</v>
      </c>
      <c r="D44" s="307">
        <f>D43+D33+D21</f>
        <v>199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3330</v>
      </c>
      <c r="D45" s="309">
        <v>2939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2066</v>
      </c>
      <c r="D46" s="311">
        <f>D45+D44</f>
        <v>3138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2027</v>
      </c>
      <c r="D47" s="298">
        <v>3099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39</v>
      </c>
      <c r="D48" s="281">
        <v>39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8" t="s">
        <v>972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4">
        <f>pdeReportingDate</f>
        <v>44767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990</v>
      </c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696"/>
      <c r="B62" s="703"/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37" sqref="J3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-571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1325</v>
      </c>
      <c r="J13" s="584">
        <f>'1-Баланс'!H30+'1-Баланс'!H33</f>
        <v>-318</v>
      </c>
      <c r="K13" s="585"/>
      <c r="L13" s="584">
        <f>SUM(C13:K13)</f>
        <v>27986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-571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1325</v>
      </c>
      <c r="J17" s="653">
        <f t="shared" si="2"/>
        <v>-318</v>
      </c>
      <c r="K17" s="653">
        <f t="shared" si="2"/>
        <v>0</v>
      </c>
      <c r="L17" s="584">
        <f t="shared" si="1"/>
        <v>27986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-154</v>
      </c>
      <c r="K18" s="585"/>
      <c r="L18" s="584">
        <f t="shared" si="1"/>
        <v>-154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-318</v>
      </c>
      <c r="J19" s="168">
        <f>J20+J21</f>
        <v>318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-318</v>
      </c>
      <c r="J21" s="316">
        <v>318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-7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-7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7</v>
      </c>
      <c r="F28" s="316"/>
      <c r="G28" s="316"/>
      <c r="H28" s="316"/>
      <c r="I28" s="316"/>
      <c r="J28" s="316"/>
      <c r="K28" s="316"/>
      <c r="L28" s="584">
        <f t="shared" si="1"/>
        <v>7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-578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1007</v>
      </c>
      <c r="J31" s="653">
        <f t="shared" si="6"/>
        <v>-154</v>
      </c>
      <c r="K31" s="653">
        <f t="shared" si="6"/>
        <v>0</v>
      </c>
      <c r="L31" s="584">
        <f t="shared" si="1"/>
        <v>27825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-578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1007</v>
      </c>
      <c r="J34" s="587">
        <f t="shared" si="7"/>
        <v>-154</v>
      </c>
      <c r="K34" s="587">
        <f t="shared" si="7"/>
        <v>0</v>
      </c>
      <c r="L34" s="651">
        <f t="shared" si="1"/>
        <v>27825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4">
        <f>pdeReportingDate</f>
        <v>44767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990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/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C27" sqref="C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1000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1001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1002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1003</v>
      </c>
      <c r="B16" s="680"/>
      <c r="C16" s="92">
        <v>236</v>
      </c>
      <c r="D16" s="701">
        <v>0.6832</v>
      </c>
      <c r="E16" s="92"/>
      <c r="F16" s="469">
        <f t="shared" si="0"/>
        <v>236</v>
      </c>
    </row>
    <row r="17" spans="1:6" ht="15.75">
      <c r="A17" s="679" t="s">
        <v>1004</v>
      </c>
      <c r="B17" s="680"/>
      <c r="C17" s="92">
        <v>195</v>
      </c>
      <c r="D17" s="701">
        <v>0.8596</v>
      </c>
      <c r="E17" s="92"/>
      <c r="F17" s="469">
        <f t="shared" si="0"/>
        <v>195</v>
      </c>
    </row>
    <row r="18" spans="1:6" ht="15.75">
      <c r="A18" s="679" t="s">
        <v>1005</v>
      </c>
      <c r="B18" s="680"/>
      <c r="C18" s="92">
        <v>5007</v>
      </c>
      <c r="D18" s="701">
        <v>0.9916</v>
      </c>
      <c r="E18" s="92"/>
      <c r="F18" s="469">
        <f t="shared" si="0"/>
        <v>5007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16521</v>
      </c>
      <c r="D27" s="472"/>
      <c r="E27" s="472">
        <f>SUM(E12:E26)</f>
        <v>0</v>
      </c>
      <c r="F27" s="472">
        <f>SUM(F12:F26)</f>
        <v>16521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1006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1007</v>
      </c>
      <c r="B63" s="680"/>
      <c r="C63" s="92">
        <v>6</v>
      </c>
      <c r="D63" s="702">
        <v>0.057</v>
      </c>
      <c r="E63" s="92"/>
      <c r="F63" s="469">
        <f>C63-E63</f>
        <v>6</v>
      </c>
    </row>
    <row r="64" spans="1:6" ht="15.75">
      <c r="A64" s="679" t="s">
        <v>1008</v>
      </c>
      <c r="B64" s="680"/>
      <c r="C64" s="92">
        <v>0</v>
      </c>
      <c r="D64" s="702">
        <v>0.1163</v>
      </c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70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70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70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70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70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70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70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70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70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70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70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6</v>
      </c>
      <c r="D78" s="472"/>
      <c r="E78" s="472">
        <f>SUM(E63:E77)</f>
        <v>0</v>
      </c>
      <c r="F78" s="472">
        <f>SUM(F63:F77)</f>
        <v>6</v>
      </c>
    </row>
    <row r="79" spans="1:6" ht="15.75">
      <c r="A79" s="513" t="s">
        <v>801</v>
      </c>
      <c r="B79" s="510" t="s">
        <v>802</v>
      </c>
      <c r="C79" s="472">
        <f>C78+C61+C44+C27</f>
        <v>16538</v>
      </c>
      <c r="D79" s="472"/>
      <c r="E79" s="472">
        <f>E78+E61+E44+E27</f>
        <v>0</v>
      </c>
      <c r="F79" s="472">
        <f>F78+F61+F44+F27</f>
        <v>16538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4">
        <f>pdeReportingDate</f>
        <v>44767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990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/>
      <c r="C157" s="703"/>
      <c r="D157" s="703"/>
      <c r="E157" s="703"/>
      <c r="F157" s="574"/>
      <c r="G157" s="45"/>
      <c r="H157" s="42"/>
    </row>
    <row r="158" spans="1:8" ht="15.75">
      <c r="A158" s="696"/>
      <c r="B158" s="703"/>
      <c r="C158" s="703"/>
      <c r="D158" s="703"/>
      <c r="E158" s="703"/>
      <c r="F158" s="574"/>
      <c r="G158" s="45"/>
      <c r="H158" s="42"/>
    </row>
    <row r="159" spans="1:8" ht="15.75">
      <c r="A159" s="696"/>
      <c r="B159" s="703"/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landscape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I44" sqref="I4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35</v>
      </c>
      <c r="L13" s="328">
        <v>1</v>
      </c>
      <c r="M13" s="328"/>
      <c r="N13" s="329">
        <f t="shared" si="4"/>
        <v>36</v>
      </c>
      <c r="O13" s="328"/>
      <c r="P13" s="328"/>
      <c r="Q13" s="329">
        <f t="shared" si="0"/>
        <v>36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202</v>
      </c>
      <c r="E16" s="328"/>
      <c r="F16" s="328"/>
      <c r="G16" s="329">
        <f t="shared" si="2"/>
        <v>202</v>
      </c>
      <c r="H16" s="328"/>
      <c r="I16" s="328"/>
      <c r="J16" s="329">
        <f t="shared" si="3"/>
        <v>202</v>
      </c>
      <c r="K16" s="328">
        <v>202</v>
      </c>
      <c r="L16" s="328"/>
      <c r="M16" s="328"/>
      <c r="N16" s="329">
        <f t="shared" si="4"/>
        <v>202</v>
      </c>
      <c r="O16" s="328"/>
      <c r="P16" s="328"/>
      <c r="Q16" s="329">
        <f t="shared" si="0"/>
        <v>202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623</v>
      </c>
      <c r="E19" s="330">
        <f>SUM(E11:E18)</f>
        <v>0</v>
      </c>
      <c r="F19" s="330">
        <f>SUM(F11:F18)</f>
        <v>0</v>
      </c>
      <c r="G19" s="329">
        <f t="shared" si="2"/>
        <v>623</v>
      </c>
      <c r="H19" s="330">
        <f>SUM(H11:H18)</f>
        <v>0</v>
      </c>
      <c r="I19" s="330">
        <f>SUM(I11:I18)</f>
        <v>0</v>
      </c>
      <c r="J19" s="329">
        <f t="shared" si="3"/>
        <v>623</v>
      </c>
      <c r="K19" s="330">
        <f>SUM(K11:K18)</f>
        <v>237</v>
      </c>
      <c r="L19" s="330">
        <f>SUM(L11:L18)</f>
        <v>1</v>
      </c>
      <c r="M19" s="330">
        <f>SUM(M11:M18)</f>
        <v>0</v>
      </c>
      <c r="N19" s="329">
        <f t="shared" si="4"/>
        <v>238</v>
      </c>
      <c r="O19" s="330">
        <f>SUM(O11:O18)</f>
        <v>0</v>
      </c>
      <c r="P19" s="330">
        <f>SUM(P11:P18)</f>
        <v>0</v>
      </c>
      <c r="Q19" s="329">
        <f t="shared" si="0"/>
        <v>238</v>
      </c>
      <c r="R19" s="340">
        <f t="shared" si="1"/>
        <v>385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</v>
      </c>
      <c r="E25" s="328"/>
      <c r="F25" s="328"/>
      <c r="G25" s="329">
        <f t="shared" si="2"/>
        <v>3</v>
      </c>
      <c r="H25" s="328"/>
      <c r="I25" s="328"/>
      <c r="J25" s="329">
        <f t="shared" si="3"/>
        <v>3</v>
      </c>
      <c r="K25" s="328">
        <v>3</v>
      </c>
      <c r="L25" s="328"/>
      <c r="M25" s="328"/>
      <c r="N25" s="329">
        <f t="shared" si="4"/>
        <v>3</v>
      </c>
      <c r="O25" s="328"/>
      <c r="P25" s="328"/>
      <c r="Q25" s="329">
        <f t="shared" si="0"/>
        <v>3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120</v>
      </c>
      <c r="E27" s="328"/>
      <c r="F27" s="328"/>
      <c r="G27" s="329">
        <f t="shared" si="2"/>
        <v>120</v>
      </c>
      <c r="H27" s="328"/>
      <c r="I27" s="328"/>
      <c r="J27" s="329">
        <f t="shared" si="3"/>
        <v>120</v>
      </c>
      <c r="K27" s="328">
        <v>36</v>
      </c>
      <c r="L27" s="328">
        <v>6</v>
      </c>
      <c r="M27" s="328"/>
      <c r="N27" s="329">
        <f t="shared" si="4"/>
        <v>42</v>
      </c>
      <c r="O27" s="328"/>
      <c r="P27" s="328"/>
      <c r="Q27" s="329">
        <f t="shared" si="0"/>
        <v>42</v>
      </c>
      <c r="R27" s="340">
        <f t="shared" si="1"/>
        <v>78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123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123</v>
      </c>
      <c r="H28" s="332">
        <f t="shared" si="5"/>
        <v>0</v>
      </c>
      <c r="I28" s="332">
        <f t="shared" si="5"/>
        <v>0</v>
      </c>
      <c r="J28" s="333">
        <f t="shared" si="3"/>
        <v>123</v>
      </c>
      <c r="K28" s="332">
        <f t="shared" si="5"/>
        <v>39</v>
      </c>
      <c r="L28" s="332">
        <f t="shared" si="5"/>
        <v>6</v>
      </c>
      <c r="M28" s="332">
        <f t="shared" si="5"/>
        <v>0</v>
      </c>
      <c r="N28" s="333">
        <f t="shared" si="4"/>
        <v>45</v>
      </c>
      <c r="O28" s="332">
        <f t="shared" si="5"/>
        <v>0</v>
      </c>
      <c r="P28" s="332">
        <f t="shared" si="5"/>
        <v>0</v>
      </c>
      <c r="Q28" s="333">
        <f t="shared" si="0"/>
        <v>45</v>
      </c>
      <c r="R28" s="343">
        <f t="shared" si="1"/>
        <v>78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16538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16538</v>
      </c>
      <c r="H30" s="335">
        <f t="shared" si="6"/>
        <v>0</v>
      </c>
      <c r="I30" s="335">
        <f t="shared" si="6"/>
        <v>0</v>
      </c>
      <c r="J30" s="336">
        <f t="shared" si="3"/>
        <v>16538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16538</v>
      </c>
    </row>
    <row r="31" spans="1:18" ht="15.75">
      <c r="A31" s="339"/>
      <c r="B31" s="321" t="s">
        <v>108</v>
      </c>
      <c r="C31" s="152" t="s">
        <v>563</v>
      </c>
      <c r="D31" s="328">
        <v>16521</v>
      </c>
      <c r="E31" s="328"/>
      <c r="F31" s="328"/>
      <c r="G31" s="329">
        <f t="shared" si="2"/>
        <v>16521</v>
      </c>
      <c r="H31" s="328"/>
      <c r="I31" s="328"/>
      <c r="J31" s="329">
        <f t="shared" si="3"/>
        <v>16521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16521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11</v>
      </c>
      <c r="E33" s="328"/>
      <c r="F33" s="328"/>
      <c r="G33" s="329">
        <f t="shared" si="2"/>
        <v>11</v>
      </c>
      <c r="H33" s="328"/>
      <c r="I33" s="328"/>
      <c r="J33" s="329">
        <f t="shared" si="3"/>
        <v>11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11</v>
      </c>
    </row>
    <row r="34" spans="1:18" ht="15.75">
      <c r="A34" s="339"/>
      <c r="B34" s="321" t="s">
        <v>115</v>
      </c>
      <c r="C34" s="152" t="s">
        <v>566</v>
      </c>
      <c r="D34" s="328">
        <v>6</v>
      </c>
      <c r="E34" s="328"/>
      <c r="F34" s="328"/>
      <c r="G34" s="329">
        <f t="shared" si="2"/>
        <v>6</v>
      </c>
      <c r="H34" s="328"/>
      <c r="I34" s="328"/>
      <c r="J34" s="329">
        <f t="shared" si="3"/>
        <v>6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6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984</v>
      </c>
      <c r="E35" s="324">
        <f aca="true" t="shared" si="9" ref="E35:P35">SUM(E36:E39)</f>
        <v>1935</v>
      </c>
      <c r="F35" s="324">
        <f t="shared" si="9"/>
        <v>984</v>
      </c>
      <c r="G35" s="329">
        <f t="shared" si="2"/>
        <v>1935</v>
      </c>
      <c r="H35" s="324">
        <f t="shared" si="9"/>
        <v>0</v>
      </c>
      <c r="I35" s="324">
        <f t="shared" si="9"/>
        <v>0</v>
      </c>
      <c r="J35" s="329">
        <f t="shared" si="3"/>
        <v>1935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1935</v>
      </c>
    </row>
    <row r="36" spans="1:18" ht="15.75">
      <c r="A36" s="339"/>
      <c r="B36" s="321" t="s">
        <v>121</v>
      </c>
      <c r="C36" s="152" t="s">
        <v>569</v>
      </c>
      <c r="D36" s="328">
        <v>984</v>
      </c>
      <c r="E36" s="328"/>
      <c r="F36" s="328">
        <v>984</v>
      </c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>
        <v>1935</v>
      </c>
      <c r="F37" s="328"/>
      <c r="G37" s="329">
        <f t="shared" si="2"/>
        <v>1935</v>
      </c>
      <c r="H37" s="328"/>
      <c r="I37" s="328"/>
      <c r="J37" s="329">
        <f t="shared" si="3"/>
        <v>1935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1935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>
        <v>30</v>
      </c>
      <c r="E40" s="328"/>
      <c r="F40" s="328"/>
      <c r="G40" s="329">
        <f t="shared" si="2"/>
        <v>30</v>
      </c>
      <c r="H40" s="328"/>
      <c r="I40" s="328"/>
      <c r="J40" s="329">
        <f t="shared" si="3"/>
        <v>30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30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17552</v>
      </c>
      <c r="E41" s="330">
        <f aca="true" t="shared" si="10" ref="E41:P41">E30+E35+E40</f>
        <v>1935</v>
      </c>
      <c r="F41" s="330">
        <f t="shared" si="10"/>
        <v>984</v>
      </c>
      <c r="G41" s="329">
        <f t="shared" si="2"/>
        <v>18503</v>
      </c>
      <c r="H41" s="330">
        <f t="shared" si="10"/>
        <v>0</v>
      </c>
      <c r="I41" s="330">
        <f t="shared" si="10"/>
        <v>0</v>
      </c>
      <c r="J41" s="329">
        <f t="shared" si="3"/>
        <v>18503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18503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18298</v>
      </c>
      <c r="E43" s="349">
        <f>E19+E20+E22+E28+E41+E42</f>
        <v>1935</v>
      </c>
      <c r="F43" s="349">
        <f aca="true" t="shared" si="11" ref="F43:R43">F19+F20+F22+F28+F41+F42</f>
        <v>984</v>
      </c>
      <c r="G43" s="349">
        <f t="shared" si="11"/>
        <v>19249</v>
      </c>
      <c r="H43" s="349">
        <f t="shared" si="11"/>
        <v>0</v>
      </c>
      <c r="I43" s="349">
        <f t="shared" si="11"/>
        <v>0</v>
      </c>
      <c r="J43" s="349">
        <f t="shared" si="11"/>
        <v>19249</v>
      </c>
      <c r="K43" s="349">
        <f t="shared" si="11"/>
        <v>276</v>
      </c>
      <c r="L43" s="349">
        <f t="shared" si="11"/>
        <v>7</v>
      </c>
      <c r="M43" s="349">
        <f t="shared" si="11"/>
        <v>0</v>
      </c>
      <c r="N43" s="349">
        <f t="shared" si="11"/>
        <v>283</v>
      </c>
      <c r="O43" s="349">
        <f t="shared" si="11"/>
        <v>0</v>
      </c>
      <c r="P43" s="349">
        <f t="shared" si="11"/>
        <v>0</v>
      </c>
      <c r="Q43" s="349">
        <f t="shared" si="11"/>
        <v>283</v>
      </c>
      <c r="R43" s="350">
        <f t="shared" si="11"/>
        <v>18966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4">
        <f>pdeReportingDate</f>
        <v>44767</v>
      </c>
      <c r="D46" s="704"/>
      <c r="E46" s="704"/>
      <c r="F46" s="704"/>
      <c r="G46" s="704"/>
      <c r="H46" s="704"/>
      <c r="I46" s="704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5" t="str">
        <f>authorName</f>
        <v>Милчо Пеев Кълчишков</v>
      </c>
      <c r="D48" s="705"/>
      <c r="E48" s="705"/>
      <c r="F48" s="705"/>
      <c r="G48" s="705"/>
      <c r="H48" s="705"/>
      <c r="I48" s="705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6"/>
      <c r="D50" s="706"/>
      <c r="E50" s="706"/>
      <c r="F50" s="706"/>
      <c r="G50" s="706"/>
      <c r="H50" s="706"/>
      <c r="I50" s="706"/>
    </row>
    <row r="51" spans="2:9" ht="15.75" customHeight="1">
      <c r="B51" s="696"/>
      <c r="C51" s="703" t="s">
        <v>990</v>
      </c>
      <c r="D51" s="703"/>
      <c r="E51" s="703"/>
      <c r="F51" s="703"/>
      <c r="G51" s="574"/>
      <c r="H51" s="45"/>
      <c r="I51" s="42"/>
    </row>
    <row r="52" spans="2:9" ht="15.75">
      <c r="B52" s="696"/>
      <c r="C52" s="703"/>
      <c r="D52" s="703"/>
      <c r="E52" s="703"/>
      <c r="F52" s="703"/>
      <c r="G52" s="574"/>
      <c r="H52" s="45"/>
      <c r="I52" s="42"/>
    </row>
    <row r="53" spans="2:9" ht="15.75">
      <c r="B53" s="696"/>
      <c r="C53" s="703"/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2:9" ht="15.75">
      <c r="B57" s="696"/>
      <c r="C57" s="703"/>
      <c r="D57" s="703"/>
      <c r="E57" s="703"/>
      <c r="F57" s="703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1">
      <selection activeCell="D46" sqref="D4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1673</v>
      </c>
      <c r="D13" s="362">
        <f>SUM(D14:D16)</f>
        <v>0</v>
      </c>
      <c r="E13" s="369">
        <f>SUM(E14:E16)</f>
        <v>1673</v>
      </c>
      <c r="F13" s="133"/>
    </row>
    <row r="14" spans="1:6" ht="15.75">
      <c r="A14" s="370" t="s">
        <v>596</v>
      </c>
      <c r="B14" s="135" t="s">
        <v>597</v>
      </c>
      <c r="C14" s="368">
        <v>1673</v>
      </c>
      <c r="D14" s="368"/>
      <c r="E14" s="369">
        <f aca="true" t="shared" si="0" ref="E14:E44">C14-D14</f>
        <v>1673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1673</v>
      </c>
      <c r="D21" s="440">
        <f>D13+D17+D18</f>
        <v>0</v>
      </c>
      <c r="E21" s="441">
        <f>E13+E17+E18</f>
        <v>1673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43</v>
      </c>
      <c r="D23" s="443"/>
      <c r="E23" s="442">
        <f t="shared" si="0"/>
        <v>43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2419</v>
      </c>
      <c r="D26" s="362">
        <f>SUM(D27:D29)</f>
        <v>2419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708</v>
      </c>
      <c r="D27" s="368">
        <v>708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52</v>
      </c>
      <c r="D28" s="368">
        <v>52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1659</v>
      </c>
      <c r="D29" s="368">
        <v>1659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88</v>
      </c>
      <c r="D40" s="362">
        <f>SUM(D41:D44)</f>
        <v>88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88</v>
      </c>
      <c r="D44" s="368">
        <v>88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2507</v>
      </c>
      <c r="D45" s="438">
        <f>D26+D30+D31+D33+D32+D34+D35+D40</f>
        <v>2507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4223</v>
      </c>
      <c r="D46" s="444">
        <f>D45+D23+D21+D11</f>
        <v>2507</v>
      </c>
      <c r="E46" s="445">
        <f>E45+E23+E21+E11</f>
        <v>1716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80</v>
      </c>
      <c r="D54" s="138">
        <f>SUM(D55:D57)</f>
        <v>0</v>
      </c>
      <c r="E54" s="136">
        <f>C54-D54</f>
        <v>80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80</v>
      </c>
      <c r="D57" s="197"/>
      <c r="E57" s="136">
        <f t="shared" si="1"/>
        <v>80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80</v>
      </c>
      <c r="D68" s="435">
        <f>D54+D58+D63+D64+D65+D66</f>
        <v>0</v>
      </c>
      <c r="E68" s="436">
        <f t="shared" si="1"/>
        <v>80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309</v>
      </c>
      <c r="D73" s="137">
        <f>SUM(D74:D76)</f>
        <v>309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309</v>
      </c>
      <c r="D76" s="197">
        <v>309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</v>
      </c>
      <c r="D87" s="134">
        <f>SUM(D88:D92)+D96</f>
        <v>15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</v>
      </c>
      <c r="D91" s="197">
        <v>11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325</v>
      </c>
      <c r="D98" s="433">
        <f>D87+D82+D77+D73+D97</f>
        <v>325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405</v>
      </c>
      <c r="D99" s="427">
        <f>D98+D70+D68</f>
        <v>325</v>
      </c>
      <c r="E99" s="427">
        <f>E98+E70+E68</f>
        <v>80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4">
        <f>pdeReportingDate</f>
        <v>44767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tr">
        <f>'Справка 6'!$C$51</f>
        <v>Цвета Калуст Калустян-Бакърджиева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7" sqref="A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11463848</v>
      </c>
      <c r="D13" s="449"/>
      <c r="E13" s="449"/>
      <c r="F13" s="449">
        <v>16538</v>
      </c>
      <c r="G13" s="449"/>
      <c r="H13" s="449"/>
      <c r="I13" s="450">
        <f>F13+G13-H13</f>
        <v>16538</v>
      </c>
    </row>
    <row r="14" spans="1:9" s="116" customFormat="1" ht="15.75">
      <c r="A14" s="448" t="s">
        <v>764</v>
      </c>
      <c r="B14" s="117" t="s">
        <v>765</v>
      </c>
      <c r="C14" s="449">
        <v>1000000</v>
      </c>
      <c r="D14" s="449"/>
      <c r="E14" s="449"/>
      <c r="F14" s="449">
        <v>1935</v>
      </c>
      <c r="G14" s="449"/>
      <c r="H14" s="449"/>
      <c r="I14" s="450">
        <f aca="true" t="shared" si="0" ref="I14:I27">F14+G14-H14</f>
        <v>1935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12463848</v>
      </c>
      <c r="D18" s="456">
        <f t="shared" si="1"/>
        <v>0</v>
      </c>
      <c r="E18" s="456">
        <f t="shared" si="1"/>
        <v>0</v>
      </c>
      <c r="F18" s="456">
        <f t="shared" si="1"/>
        <v>18503</v>
      </c>
      <c r="G18" s="456">
        <f t="shared" si="1"/>
        <v>0</v>
      </c>
      <c r="H18" s="456">
        <f t="shared" si="1"/>
        <v>0</v>
      </c>
      <c r="I18" s="457">
        <f t="shared" si="0"/>
        <v>18503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2</v>
      </c>
      <c r="G20" s="449"/>
      <c r="H20" s="449"/>
      <c r="I20" s="450">
        <f t="shared" si="0"/>
        <v>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2356</v>
      </c>
      <c r="G24" s="449"/>
      <c r="H24" s="449">
        <v>163</v>
      </c>
      <c r="I24" s="450">
        <f t="shared" si="0"/>
        <v>2193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2358</v>
      </c>
      <c r="G27" s="456">
        <f t="shared" si="2"/>
        <v>0</v>
      </c>
      <c r="H27" s="456">
        <f t="shared" si="2"/>
        <v>163</v>
      </c>
      <c r="I27" s="457">
        <f t="shared" si="0"/>
        <v>2195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4">
        <f>pdeReportingDate</f>
        <v>44767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 t="str">
        <f>'Справка 7'!$B$116</f>
        <v>Цвета Калуст Калустян-Бакърджиева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2022-01-20T11:05:42Z</cp:lastPrinted>
  <dcterms:created xsi:type="dcterms:W3CDTF">2006-09-16T00:00:00Z</dcterms:created>
  <dcterms:modified xsi:type="dcterms:W3CDTF">2022-07-22T08:53:54Z</dcterms:modified>
  <cp:category/>
  <cp:version/>
  <cp:contentType/>
  <cp:contentStatus/>
</cp:coreProperties>
</file>