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<sst xmlns="http://schemas.openxmlformats.org/spreadsheetml/2006/main" count="1065" uniqueCount="879">
  <si>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</si>
  <si>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</si>
  <si>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</si>
  <si>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</si>
  <si>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</si>
  <si>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</si>
  <si>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</si>
  <si>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</si>
  <si>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</si>
  <si>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</si>
  <si>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</si>
  <si>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</si>
  <si>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</si>
  <si>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</si>
  <si>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</si>
  <si>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</si>
  <si>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</si>
  <si>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</si>
  <si>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</si>
  <si>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</si>
  <si>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</si>
  <si>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</si>
  <si>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</si>
  <si>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</si>
  <si>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</si>
  <si>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</si>
  <si>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</si>
  <si>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</si>
  <si>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</si>
  <si>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</si>
  <si>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</si>
  <si>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</si>
  <si>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</si>
  <si>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</si>
  <si>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</si>
  <si>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</si>
  <si>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</si>
  <si>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</si>
  <si>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</si>
  <si>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</si>
  <si>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</si>
  <si>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</si>
  <si>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</si>
  <si>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</si>
  <si>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</si>
  <si>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</si>
  <si>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</si>
  <si>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</si>
  <si>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</si>
  <si>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</si>
  <si>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</si>
  <si>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</si>
  <si>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</si>
  <si>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</si>
  <si>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</si>
  <si>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</si>
  <si>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</si>
  <si>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</si>
  <si>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</si>
  <si>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</si>
  <si>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</si>
  <si>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</si>
  <si>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</si>
  <si>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</si>
  <si>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</si>
  <si>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</si>
  <si>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</si>
  <si>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</si>
  <si>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</si>
  <si>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</si>
  <si>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</si>
  <si>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</si>
  <si>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</si>
  <si>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</si>
  <si>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</si>
  <si>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</si>
  <si>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</si>
  <si>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</si>
  <si>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</si>
  <si>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</si>
  <si>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</si>
  <si>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</si>
  <si>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</si>
  <si>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</si>
  <si>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</si>
  <si>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</si>
  <si>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</si>
  <si>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</si>
  <si>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</si>
  <si>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</si>
  <si>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</si>
  <si>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</si>
  <si>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</si>
  <si>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</si>
  <si>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</si>
  <si>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</si>
  <si>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</si>
  <si>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</si>
  <si>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</si>
  <si>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</si>
  <si>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</si>
  <si>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</si>
  <si>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</si>
  <si>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</si>
  <si>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</si>
  <si>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</si>
  <si>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</si>
  <si>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</si>
  <si>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</si>
  <si>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</si>
  <si>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</si>
  <si>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</si>
  <si>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</si>
  <si>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</si>
  <si>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</si>
  <si>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</si>
  <si>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</si>
  <si>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</si>
  <si>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</si>
  <si>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</si>
  <si>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</si>
  <si>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</si>
  <si>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</si>
  <si>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</si>
  <si>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</si>
  <si>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</si>
  <si>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</si>
  <si>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</si>
  <si>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</si>
  <si>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</si>
  <si>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</si>
  <si>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</si>
  <si>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</si>
  <si>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</si>
  <si>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</si>
  <si>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</si>
  <si>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</si>
  <si>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</si>
  <si>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</si>
  <si>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</si>
  <si>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</si>
  <si>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</si>
  <si>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</si>
  <si>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</si>
  <si>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</si>
  <si>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</si>
  <si>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</si>
  <si>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</si>
  <si>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</si>
  <si>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</si>
  <si>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</si>
  <si>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</si>
  <si>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</si>
  <si>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</si>
  <si>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</si>
  <si>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</si>
  <si>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</si>
  <si>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</si>
  <si>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</si>
  <si>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</si>
  <si>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</si>
  <si>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</si>
  <si>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</si>
  <si>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</si>
  <si>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</si>
  <si>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</si>
  <si>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</si>
  <si>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</si>
  <si>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</si>
  <si>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</si>
  <si>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</si>
  <si>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</si>
  <si>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</si>
  <si>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</si>
  <si>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</si>
  <si>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</si>
  <si>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</si>
  <si>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</si>
  <si>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</si>
  <si>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</si>
  <si>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</si>
  <si>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</si>
  <si>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</si>
  <si>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</si>
  <si>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</si>
  <si>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</si>
  <si>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</si>
  <si>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</si>
  <si>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</si>
  <si>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</si>
  <si>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</si>
  <si>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</si>
  <si>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</si>
  <si>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</si>
  <si>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</si>
  <si>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</si>
  <si>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</si>
  <si>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</si>
  <si>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</si>
  <si>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</si>
  <si>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</si>
  <si>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</si>
  <si>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</si>
  <si>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</si>
  <si>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</si>
  <si>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</si>
  <si>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</si>
  <si>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</si>
  <si>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</si>
  <si>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</si>
  <si>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</si>
  <si>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</si>
  <si>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</si>
  <si>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</si>
  <si>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</si>
  <si>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</si>
  <si>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</si>
  <si>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</si>
  <si>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</si>
  <si>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</si>
  <si>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</si>
  <si>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</si>
  <si>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</si>
  <si>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</si>
  <si>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</si>
  <si>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</si>
  <si>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</si>
  <si>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</si>
  <si>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</si>
  <si>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</si>
  <si>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</si>
  <si>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</si>
  <si>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</si>
  <si>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</si>
  <si>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</si>
  <si>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</si>
  <si>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</si>
  <si>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</si>
  <si>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</si>
  <si>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</si>
  <si>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</si>
  <si>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</si>
  <si>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</si>
  <si>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</si>
  <si>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</si>
  <si>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</si>
  <si>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</si>
  <si>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</si>
  <si>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</si>
  <si>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</si>
  <si>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</si>
  <si>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</si>
  <si>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</si>
  <si>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</si>
  <si>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</si>
  <si>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</si>
  <si>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</si>
  <si>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</si>
  <si>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</si>
  <si>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</si>
  <si>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</si>
  <si>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</si>
  <si>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</si>
  <si>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</si>
  <si>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</si>
  <si>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</si>
  <si>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</si>
  <si>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</si>
  <si>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</si>
  <si>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</si>
  <si>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</si>
  <si>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</si>
  <si>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</si>
  <si>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</si>
  <si>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</si>
  <si>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</si>
  <si>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</si>
  <si>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</si>
  <si>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</si>
  <si>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</si>
  <si>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</si>
  <si>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</si>
  <si>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</si>
  <si>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</si>
  <si>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</si>
  <si>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</si>
  <si>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</si>
  <si>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</si>
  <si>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</si>
  <si>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</si>
  <si>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</si>
  <si>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</si>
  <si>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</si>
  <si>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</si>
  <si>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</si>
  <si>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</si>
  <si>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</si>
  <si>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</si>
  <si>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</si>
  <si>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</si>
  <si>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</si>
  <si>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</si>
  <si>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</si>
  <si>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</si>
  <si>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</si>
  <si>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</si>
  <si>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</si>
  <si>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</si>
  <si>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</si>
  <si>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</si>
  <si>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</si>
  <si>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</si>
  <si>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</si>
  <si>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</si>
  <si>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</si>
  <si>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</si>
  <si>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</si>
  <si>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</si>
  <si>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</si>
  <si>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</si>
  <si>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</si>
  <si>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</si>
  <si>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</si>
  <si>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</si>
  <si>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</si>
  <si>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</si>
  <si>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</si>
  <si>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</si>
  <si>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</si>
  <si>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</si>
  <si>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</si>
  <si>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</si>
  <si>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</si>
  <si>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</si>
  <si>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</si>
  <si>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</si>
  <si>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</si>
  <si>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</si>
  <si>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</si>
  <si>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</si>
  <si>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</si>
  <si>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</si>
  <si>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</si>
  <si>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</si>
  <si>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</si>
  <si>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</si>
  <si>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</si>
  <si>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</si>
  <si>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</si>
  <si>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</si>
  <si>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</si>
  <si>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</si>
  <si>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</si>
  <si>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</si>
  <si>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</si>
  <si>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</si>
  <si>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</si>
  <si>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</si>
  <si>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</si>
  <si>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</si>
  <si>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</si>
  <si>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</si>
  <si>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</si>
  <si>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</si>
  <si>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</si>
  <si>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</si>
  <si>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</si>
  <si>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</si>
  <si>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</si>
  <si>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</si>
  <si>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</si>
  <si>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</si>
  <si>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</si>
  <si>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</si>
  <si>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</si>
  <si>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</si>
  <si>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</si>
  <si>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</si>
  <si>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</si>
  <si>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</si>
  <si>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</si>
  <si>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</si>
  <si>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</si>
  <si>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</si>
  <si>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</si>
  <si>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</si>
  <si>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</si>
  <si>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</si>
  <si>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</si>
  <si>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</si>
  <si>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</si>
  <si>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</si>
  <si>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</si>
  <si>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</si>
  <si>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</si>
  <si>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</si>
  <si>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</si>
  <si>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</si>
  <si>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</si>
  <si>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</si>
  <si>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</si>
  <si>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</si>
  <si>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</si>
  <si>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</si>
  <si>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</si>
  <si>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</si>
  <si>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</si>
  <si>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</si>
  <si>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</si>
  <si>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</si>
  <si>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</si>
  <si>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</si>
  <si>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</si>
  <si>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</si>
  <si>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</si>
  <si>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</si>
  <si>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</si>
  <si>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</si>
  <si>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</si>
  <si>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</si>
  <si>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</si>
  <si>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</si>
  <si>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</si>
  <si>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</si>
  <si>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</si>
  <si>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</si>
  <si>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</si>
  <si>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</si>
  <si>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</si>
  <si>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</si>
  <si>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</si>
  <si>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</si>
  <si>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</si>
  <si>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</si>
  <si>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</si>
  <si>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</si>
  <si>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</si>
  <si>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</si>
  <si>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</si>
  <si>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</si>
  <si>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</si>
  <si>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</si>
  <si>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</si>
  <si>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</si>
  <si>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</si>
  <si>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</si>
  <si>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</si>
  <si>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</si>
  <si>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</si>
  <si>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</si>
  <si>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</si>
  <si>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</si>
  <si>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</si>
  <si>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</si>
  <si>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</si>
  <si>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</si>
  <si>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</si>
  <si>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</si>
  <si>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</si>
  <si>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</si>
  <si>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</si>
  <si>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</si>
  <si>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</si>
  <si>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</si>
  <si>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</si>
  <si>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</si>
  <si>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</si>
  <si>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</si>
  <si>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</si>
  <si>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</si>
  <si>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</si>
  <si>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</si>
  <si>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</si>
  <si>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</si>
  <si>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</si>
  <si>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</si>
  <si>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</si>
  <si>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</si>
  <si>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</si>
  <si>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</si>
  <si>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</si>
  <si>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</si>
  <si>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</si>
  <si>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</si>
  <si>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</si>
  <si>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</si>
  <si>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</si>
  <si>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</si>
  <si>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</si>
  <si>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</si>
  <si>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</si>
  <si>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</si>
  <si>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</si>
  <si>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</si>
  <si>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</si>
  <si>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</si>
  <si>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</si>
  <si>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</si>
  <si>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</si>
  <si>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</si>
  <si>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</si>
  <si>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</si>
  <si>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</si>
  <si>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</si>
  <si>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</si>
  <si>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</si>
  <si>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</si>
  <si>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</si>
  <si>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</si>
  <si>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</si>
  <si>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</si>
  <si>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</si>
  <si>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</si>
  <si>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</si>
  <si>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</si>
  <si>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</si>
  <si>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</si>
  <si>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</si>
  <si>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</si>
  <si>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</si>
  <si>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</si>
  <si>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</si>
  <si>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</si>
  <si>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</si>
  <si>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</si>
  <si>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</si>
  <si>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</si>
  <si>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</si>
  <si>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</si>
  <si>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</si>
  <si>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</si>
  <si>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</si>
  <si>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</si>
  <si>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</si>
  <si>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</si>
  <si>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</si>
  <si>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</si>
  <si>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</si>
  <si>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</si>
  <si>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</si>
  <si>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</si>
  <si>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</si>
  <si>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</si>
  <si>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</si>
  <si>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</si>
  <si>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</si>
  <si>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</si>
  <si>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</si>
  <si>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</si>
  <si>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</si>
  <si>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</si>
  <si>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</si>
  <si>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</si>
  <si>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</si>
  <si>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</si>
  <si>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</si>
  <si>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</si>
  <si>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</si>
  <si>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</si>
  <si>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</si>
  <si>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</si>
  <si>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</si>
  <si>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</si>
  <si>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</si>
  <si>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</si>
  <si>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</si>
  <si>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</si>
  <si>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</si>
  <si>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</si>
  <si>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</si>
  <si>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</si>
  <si>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</si>
  <si>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</si>
  <si>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</si>
  <si>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</si>
  <si>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</si>
  <si>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</si>
  <si>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</si>
  <si>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</si>
  <si>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</si>
  <si>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</si>
  <si>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</si>
  <si>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</si>
  <si>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</si>
  <si>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</si>
  <si>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</si>
  <si>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</si>
  <si>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</si>
  <si>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</si>
  <si>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</si>
  <si>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</si>
  <si>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</si>
  <si>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</si>
  <si>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</si>
  <si>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</si>
  <si>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</si>
  <si>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</si>
  <si>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</si>
  <si>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</si>
  <si>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</si>
  <si>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</si>
  <si>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</si>
  <si>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</si>
  <si>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</si>
  <si>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</si>
  <si>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</si>
  <si>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</si>
  <si>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</si>
  <si>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</si>
  <si>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</si>
  <si>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</si>
  <si>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</si>
  <si>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</si>
  <si>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</si>
  <si>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</si>
  <si>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</si>
  <si>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</si>
  <si>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</si>
  <si>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</si>
  <si>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</si>
  <si>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</si>
  <si>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</si>
  <si>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</si>
  <si>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</si>
  <si>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</si>
  <si>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</si>
  <si>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</si>
  <si>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</si>
  <si>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</si>
  <si>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</si>
  <si>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</si>
  <si>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</si>
  <si>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</si>
  <si>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</si>
  <si>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</si>
  <si>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</si>
  <si>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</si>
  <si>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</si>
  <si>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</si>
  <si>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</si>
  <si>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</si>
  <si>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</si>
  <si>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</si>
  <si>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</si>
  <si>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</si>
  <si>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</si>
  <si>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</si>
  <si>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</si>
  <si>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</si>
  <si>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</si>
  <si>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</si>
  <si>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</si>
  <si>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</si>
  <si>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</si>
  <si>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</si>
  <si>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</si>
  <si>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</si>
  <si>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</si>
  <si>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</si>
  <si>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</si>
  <si>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</si>
  <si>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</si>
  <si>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</si>
  <si>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</si>
  <si>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</si>
  <si>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</si>
  <si>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</si>
  <si>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</si>
  <si>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</si>
  <si>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</si>
  <si>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</si>
  <si>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</si>
  <si>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</si>
  <si>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</si>
  <si>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</si>
  <si>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</si>
  <si>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</si>
  <si>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</si>
  <si>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</si>
  <si>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</si>
  <si>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</si>
  <si>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</si>
  <si>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</si>
  <si>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</si>
  <si>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</si>
  <si>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</si>
  <si>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</si>
  <si>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</si>
  <si>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</si>
  <si>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</si>
  <si>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</si>
  <si>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</si>
  <si>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</si>
  <si>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</si>
  <si>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</si>
  <si>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</si>
  <si>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</si>
  <si>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</si>
  <si>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</si>
  <si>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</si>
  <si>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</si>
  <si>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</si>
  <si>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</si>
  <si>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</si>
  <si>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</si>
  <si>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</si>
  <si>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</si>
  <si>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</si>
  <si>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</si>
  <si>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</si>
  <si>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</si>
  <si>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</si>
  <si>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</si>
  <si>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</si>
  <si>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</si>
  <si>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</si>
  <si>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</si>
  <si>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</si>
  <si>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</si>
  <si>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</si>
  <si>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</si>
  <si>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</si>
  <si>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</si>
  <si>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</si>
  <si>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</si>
  <si>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</si>
  <si>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</si>
  <si>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</si>
  <si>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</si>
  <si>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</si>
  <si>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</si>
  <si>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</si>
  <si>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</si>
  <si>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</si>
  <si>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</si>
  <si>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</si>
  <si>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</si>
  <si>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</si>
  <si>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</si>
  <si>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</si>
  <si>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</si>
  <si>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</si>
  <si>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</si>
  <si>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</si>
  <si>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</si>
  <si>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</si>
  <si>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</si>
  <si>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</si>
  <si>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</si>
  <si>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</si>
  <si>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</si>
  <si>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</si>
  <si>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</si>
  <si>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</si>
  <si>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</si>
  <si>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</si>
  <si>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</si>
  <si>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</si>
  <si>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</si>
  <si>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</si>
  <si>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</si>
  <si>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</si>
  <si>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</si>
  <si>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</si>
  <si>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</si>
  <si>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</si>
  <si>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</si>
  <si>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</si>
  <si>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</si>
  <si>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</si>
  <si>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</si>
  <si>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</si>
  <si>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</si>
  <si>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</si>
  <si>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</si>
  <si>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</si>
  <si>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</si>
  <si>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</si>
  <si>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</si>
  <si>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</si>
  <si>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</si>
  <si>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</si>
  <si>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</si>
  <si>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</si>
  <si>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</si>
  <si>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</si>
  <si>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</si>
  <si>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</si>
  <si>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</si>
  <si>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</si>
  <si>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</si>
  <si>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</si>
  <si>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</si>
  <si>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</si>
  <si>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</si>
  <si>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</si>
  <si>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</si>
  <si>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</si>
  <si>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</si>
  <si>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</si>
  <si>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</si>
  <si>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</si>
  <si>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</si>
  <si>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</si>
  <si>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</si>
  <si>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</si>
  <si>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</si>
  <si>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</si>
  <si>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</si>
  <si>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</si>
  <si>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</si>
  <si>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</si>
  <si>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</si>
  <si>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</si>
  <si>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</si>
  <si>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</si>
  <si>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</si>
  <si>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</si>
  <si>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</si>
  <si>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</si>
  <si>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</si>
  <si>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</si>
  <si>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</si>
  <si>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</si>
  <si>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</si>
  <si>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</si>
  <si>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</si>
  <si>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</si>
  <si>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</si>
  <si>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</si>
  <si>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</si>
  <si>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</si>
  <si>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</si>
  <si>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</si>
  <si>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</si>
  <si>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</si>
  <si>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</si>
  <si>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</si>
  <si>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</si>
  <si>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</si>
  <si>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</si>
  <si>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</si>
  <si>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</si>
  <si>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</si>
  <si>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</si>
  <si>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</si>
  <si>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</si>
  <si>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</si>
  <si>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</si>
  <si>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</si>
  <si>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</si>
  <si>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</si>
  <si>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</si>
  <si>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</si>
  <si>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</si>
  <si>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</si>
  <si>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</si>
  <si>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</si>
  <si>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</si>
  <si>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</si>
  <si>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</si>
  <si>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</si>
  <si>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</si>
  <si>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</si>
  <si>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</si>
  <si>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</si>
  <si>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</si>
  <si>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</si>
  <si>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</si>
  <si>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</si>
  <si>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</si>
  <si>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</si>
  <si>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</si>
  <si>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</si>
  <si>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</si>
  <si>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28.03.2014                      </t>
  </si>
  <si>
    <t>Дата на съставяне:28.03.2014</t>
  </si>
  <si>
    <t>Дата на съставяне: 28.03.2014</t>
  </si>
  <si>
    <t>Дата: 28.03.2014…………..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</si>
</sst>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62" sqref="G6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7023</v>
      </c>
      <c r="D12" s="151">
        <v>7151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10688</v>
      </c>
      <c r="D13" s="151">
        <v>11117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4271</v>
      </c>
      <c r="D14" s="151">
        <v>4304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198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26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25</v>
      </c>
      <c r="D18" s="151">
        <v>38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22754</v>
      </c>
      <c r="D19" s="155">
        <f>SUM(D11:D18)</f>
        <v>23469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8293</v>
      </c>
      <c r="H20" s="158">
        <v>8334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79</v>
      </c>
      <c r="D24" s="151">
        <v>90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15907</v>
      </c>
      <c r="H25" s="154">
        <f>H19+H20+H21</f>
        <v>15948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79</v>
      </c>
      <c r="D27" s="155">
        <f>SUM(D23:D26)</f>
        <v>90</v>
      </c>
      <c r="E27" s="253" t="s">
        <v>83</v>
      </c>
      <c r="F27" s="242" t="s">
        <v>84</v>
      </c>
      <c r="G27" s="154">
        <f>SUM(G28:G30)</f>
        <v>-2675</v>
      </c>
      <c r="H27" s="154">
        <f>SUM(H28:H30)</f>
        <v>-2935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1515</v>
      </c>
      <c r="H28" s="152">
        <f>1256-1</f>
        <v>1255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219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-1919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-4594</v>
      </c>
      <c r="H33" s="154">
        <f>H27+H31+H32</f>
        <v>-2716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11924</v>
      </c>
      <c r="H36" s="154">
        <f>H25+H17+H33</f>
        <v>13843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3353+3584+393</f>
        <v>7330</v>
      </c>
      <c r="H43" s="152">
        <f>3634+3615+393</f>
        <v>7642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1316-7-605</f>
        <v>704</v>
      </c>
      <c r="H44" s="152">
        <f>2572-848-280-282</f>
        <v>1162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8044</v>
      </c>
      <c r="H49" s="154">
        <f>SUM(H43:H48)</f>
        <v>8836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494</v>
      </c>
      <c r="H53" s="152">
        <v>553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22833</v>
      </c>
      <c r="D55" s="155">
        <f>D19+D20+D21+D27+D32+D45+D51+D53+D54</f>
        <v>23559</v>
      </c>
      <c r="E55" s="237" t="s">
        <v>172</v>
      </c>
      <c r="F55" s="261" t="s">
        <v>173</v>
      </c>
      <c r="G55" s="154">
        <f>G49+G51+G52+G53+G54</f>
        <v>8538</v>
      </c>
      <c r="H55" s="154">
        <f>H49+H51+H52+H53+H54</f>
        <v>9389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375</v>
      </c>
      <c r="D58" s="151">
        <f>551-9</f>
        <v>542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642</v>
      </c>
      <c r="D59" s="151">
        <f>1203-76</f>
        <v>1127</v>
      </c>
      <c r="E59" s="251" t="s">
        <v>181</v>
      </c>
      <c r="F59" s="242" t="s">
        <v>182</v>
      </c>
      <c r="G59" s="152">
        <v>1401</v>
      </c>
      <c r="H59" s="152">
        <v>2102</v>
      </c>
      <c r="M59" s="157"/>
    </row>
    <row r="60" spans="1:8" ht="15">
      <c r="A60" s="235" t="s">
        <v>183</v>
      </c>
      <c r="B60" s="241" t="s">
        <v>184</v>
      </c>
      <c r="C60" s="151">
        <v>684</v>
      </c>
      <c r="D60" s="151">
        <v>684</v>
      </c>
      <c r="E60" s="237" t="s">
        <v>185</v>
      </c>
      <c r="F60" s="242" t="s">
        <v>186</v>
      </c>
      <c r="G60" s="152">
        <v>612</v>
      </c>
      <c r="H60" s="152">
        <f>280+848</f>
        <v>1128</v>
      </c>
    </row>
    <row r="61" spans="1:18" ht="15">
      <c r="A61" s="235" t="s">
        <v>187</v>
      </c>
      <c r="B61" s="244" t="s">
        <v>188</v>
      </c>
      <c r="C61" s="151">
        <v>44</v>
      </c>
      <c r="D61" s="151">
        <f>76-3</f>
        <v>73</v>
      </c>
      <c r="E61" s="243" t="s">
        <v>189</v>
      </c>
      <c r="F61" s="272" t="s">
        <v>190</v>
      </c>
      <c r="G61" s="154">
        <f>SUM(G62:G68)</f>
        <v>4856</v>
      </c>
      <c r="H61" s="154">
        <f>SUM(H62:H68)</f>
        <v>3792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136+281+24+81-81</f>
        <v>441</v>
      </c>
      <c r="H62" s="152">
        <f>121+281+81+174</f>
        <v>657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1745</v>
      </c>
      <c r="D64" s="155">
        <f>SUM(D58:D63)</f>
        <v>2426</v>
      </c>
      <c r="E64" s="237" t="s">
        <v>200</v>
      </c>
      <c r="F64" s="242" t="s">
        <v>201</v>
      </c>
      <c r="G64" s="152">
        <f>8565+1986-3353-3584-81-1986+81</f>
        <v>1628</v>
      </c>
      <c r="H64" s="152">
        <f>9685+49-3633-3615-81</f>
        <v>2405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1986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104</v>
      </c>
      <c r="H66" s="152">
        <v>115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175+44+65</f>
        <v>284</v>
      </c>
      <c r="H67" s="152">
        <f>140+26+57</f>
        <v>223</v>
      </c>
    </row>
    <row r="68" spans="1:8" ht="15">
      <c r="A68" s="235" t="s">
        <v>211</v>
      </c>
      <c r="B68" s="241" t="s">
        <v>212</v>
      </c>
      <c r="C68" s="151">
        <f>2937+3-104</f>
        <v>2836</v>
      </c>
      <c r="D68" s="151">
        <f>3824+34-106</f>
        <v>3752</v>
      </c>
      <c r="E68" s="237" t="s">
        <v>213</v>
      </c>
      <c r="F68" s="242" t="s">
        <v>214</v>
      </c>
      <c r="G68" s="152">
        <f>71+78+94+180-10</f>
        <v>413</v>
      </c>
      <c r="H68" s="152">
        <f>45+144+78+125</f>
        <v>392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13+165-1</f>
        <v>177</v>
      </c>
      <c r="H69" s="152">
        <f>33+13</f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116-116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7046</v>
      </c>
      <c r="H71" s="161">
        <f>H59+H60+H61+H69+H70</f>
        <v>7068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50+16+23</f>
        <v>89</v>
      </c>
      <c r="D74" s="151">
        <f>54+277+19+29</f>
        <v>379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2925</v>
      </c>
      <c r="D75" s="155">
        <f>SUM(D67:D74)</f>
        <v>4131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7046</v>
      </c>
      <c r="H79" s="162">
        <f>H71+H74+H75+H76</f>
        <v>7068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184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4675</v>
      </c>
      <c r="D93" s="155">
        <f>D64+D75+D84+D91+D92</f>
        <v>6741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27508</v>
      </c>
      <c r="D94" s="164">
        <f>D93+D55</f>
        <v>30300</v>
      </c>
      <c r="E94" s="448" t="s">
        <v>270</v>
      </c>
      <c r="F94" s="289" t="s">
        <v>271</v>
      </c>
      <c r="G94" s="165">
        <f>G36+G39+G55+G79</f>
        <v>27508</v>
      </c>
      <c r="H94" s="165">
        <f>H36+H39+H55+H79</f>
        <v>30300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41726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9" sqref="G9:G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41639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642+170</f>
        <v>812</v>
      </c>
      <c r="D9" s="46">
        <v>1921</v>
      </c>
      <c r="E9" s="298" t="s">
        <v>285</v>
      </c>
      <c r="F9" s="547" t="s">
        <v>286</v>
      </c>
      <c r="G9" s="548">
        <v>1017</v>
      </c>
      <c r="H9" s="548">
        <v>2240</v>
      </c>
    </row>
    <row r="10" spans="1:8" ht="12">
      <c r="A10" s="298" t="s">
        <v>287</v>
      </c>
      <c r="B10" s="299" t="s">
        <v>288</v>
      </c>
      <c r="C10" s="46">
        <f>497-32-170</f>
        <v>295</v>
      </c>
      <c r="D10" s="46">
        <v>556</v>
      </c>
      <c r="E10" s="298" t="s">
        <v>289</v>
      </c>
      <c r="F10" s="547" t="s">
        <v>290</v>
      </c>
      <c r="G10" s="548">
        <v>449</v>
      </c>
      <c r="H10" s="548">
        <v>5372</v>
      </c>
    </row>
    <row r="11" spans="1:8" ht="12">
      <c r="A11" s="298" t="s">
        <v>291</v>
      </c>
      <c r="B11" s="299" t="s">
        <v>292</v>
      </c>
      <c r="C11" s="46">
        <v>718</v>
      </c>
      <c r="D11" s="46">
        <v>787</v>
      </c>
      <c r="E11" s="300" t="s">
        <v>293</v>
      </c>
      <c r="F11" s="547" t="s">
        <v>294</v>
      </c>
      <c r="G11" s="548">
        <v>518</v>
      </c>
      <c r="H11" s="548">
        <v>695</v>
      </c>
    </row>
    <row r="12" spans="1:8" ht="12">
      <c r="A12" s="298" t="s">
        <v>295</v>
      </c>
      <c r="B12" s="299" t="s">
        <v>296</v>
      </c>
      <c r="C12" s="46">
        <v>619</v>
      </c>
      <c r="D12" s="46">
        <v>914</v>
      </c>
      <c r="E12" s="300" t="s">
        <v>78</v>
      </c>
      <c r="F12" s="547" t="s">
        <v>297</v>
      </c>
      <c r="G12" s="548">
        <f>37+19+152-33-21</f>
        <v>154</v>
      </c>
      <c r="H12" s="548">
        <v>2264</v>
      </c>
    </row>
    <row r="13" spans="1:18" ht="12">
      <c r="A13" s="298" t="s">
        <v>298</v>
      </c>
      <c r="B13" s="299" t="s">
        <v>299</v>
      </c>
      <c r="C13" s="46">
        <v>107</v>
      </c>
      <c r="D13" s="46">
        <v>161</v>
      </c>
      <c r="E13" s="301" t="s">
        <v>51</v>
      </c>
      <c r="F13" s="549" t="s">
        <v>300</v>
      </c>
      <c r="G13" s="546">
        <f>SUM(G9:G12)</f>
        <v>2138</v>
      </c>
      <c r="H13" s="546">
        <f>SUM(H9:H12)</f>
        <v>10571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458</f>
        <v>458</v>
      </c>
      <c r="D14" s="46">
        <v>5018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515+3+5+1</f>
        <v>524</v>
      </c>
      <c r="D15" s="47">
        <v>148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153+32</f>
        <v>185</v>
      </c>
      <c r="D16" s="47">
        <v>257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3718</v>
      </c>
      <c r="D19" s="49">
        <f>SUM(D9:D15)+D16</f>
        <v>9762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378</v>
      </c>
      <c r="D22" s="46">
        <v>584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2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16</v>
      </c>
      <c r="D25" s="46">
        <v>17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398</v>
      </c>
      <c r="D26" s="49">
        <f>SUM(D22:D25)</f>
        <v>603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4116</v>
      </c>
      <c r="D28" s="50">
        <f>D26+D19</f>
        <v>10365</v>
      </c>
      <c r="E28" s="127" t="s">
        <v>339</v>
      </c>
      <c r="F28" s="552" t="s">
        <v>340</v>
      </c>
      <c r="G28" s="546">
        <f>G13+G15+G24</f>
        <v>2138</v>
      </c>
      <c r="H28" s="546">
        <f>H13+H15+H24</f>
        <v>10571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206</v>
      </c>
      <c r="E30" s="127" t="s">
        <v>343</v>
      </c>
      <c r="F30" s="552" t="s">
        <v>344</v>
      </c>
      <c r="G30" s="53">
        <f>IF((C28-G28)&gt;0,C28-G28,0)</f>
        <v>1978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4116</v>
      </c>
      <c r="D33" s="49">
        <f>D28+D31+D32</f>
        <v>10365</v>
      </c>
      <c r="E33" s="127" t="s">
        <v>353</v>
      </c>
      <c r="F33" s="552" t="s">
        <v>354</v>
      </c>
      <c r="G33" s="53">
        <f>G32+G31+G28</f>
        <v>2138</v>
      </c>
      <c r="H33" s="53">
        <f>H32+H31+H28</f>
        <v>10571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206</v>
      </c>
      <c r="E34" s="128" t="s">
        <v>357</v>
      </c>
      <c r="F34" s="552" t="s">
        <v>358</v>
      </c>
      <c r="G34" s="546">
        <f>IF((C33-G33)&gt;0,C33-G33,0)</f>
        <v>1978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-59</v>
      </c>
      <c r="D35" s="49">
        <f>D36+D37+D38</f>
        <v>-13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-59</v>
      </c>
      <c r="D37" s="430">
        <v>-13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219</v>
      </c>
      <c r="E39" s="313" t="s">
        <v>369</v>
      </c>
      <c r="F39" s="556" t="s">
        <v>370</v>
      </c>
      <c r="G39" s="557">
        <f>IF(G34&gt;0,IF(C35+G34&lt;0,0,C35+G34),IF(C34-C35&lt;0,C35-C34,0))</f>
        <v>1919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219</v>
      </c>
      <c r="E41" s="127" t="s">
        <v>376</v>
      </c>
      <c r="F41" s="569" t="s">
        <v>377</v>
      </c>
      <c r="G41" s="52">
        <f>IF(C39=0,IF(G39-G40&gt;0,G39-G40+C40,0),IF(C39-C40&lt;0,C40-C39+G40,0))</f>
        <v>1919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4057</v>
      </c>
      <c r="D42" s="53">
        <f>D33+D35+D39</f>
        <v>10571</v>
      </c>
      <c r="E42" s="128" t="s">
        <v>380</v>
      </c>
      <c r="F42" s="129" t="s">
        <v>381</v>
      </c>
      <c r="G42" s="53">
        <f>G39+G33</f>
        <v>4057</v>
      </c>
      <c r="H42" s="53">
        <f>H39+H33</f>
        <v>10571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41726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39" sqref="C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41639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3498-23</f>
        <v>3475</v>
      </c>
      <c r="D10" s="54">
        <v>6412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-891</v>
      </c>
      <c r="D11" s="54">
        <v>-4028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-575</v>
      </c>
      <c r="D13" s="54">
        <v>-952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-50</v>
      </c>
      <c r="D14" s="54">
        <v>-578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-47-24</f>
        <v>-71</v>
      </c>
      <c r="D19" s="54">
        <v>-114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1884</v>
      </c>
      <c r="D20" s="55">
        <f>SUM(D10:D19)</f>
        <v>738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23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-1669</v>
      </c>
      <c r="D37" s="54">
        <v>-361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-417</v>
      </c>
      <c r="D39" s="54">
        <v>-393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-2086</v>
      </c>
      <c r="D42" s="55">
        <f>SUM(D34:D41)</f>
        <v>-754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-179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184</v>
      </c>
      <c r="D44" s="132">
        <v>204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184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14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41726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9" sqref="I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41639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8334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1474</v>
      </c>
      <c r="J11" s="58">
        <f>'справка №1-БАЛАНС'!H29+'справка №1-БАЛАНС'!H32</f>
        <v>-4190</v>
      </c>
      <c r="K11" s="60"/>
      <c r="L11" s="344">
        <f>SUM(C11:K11)</f>
        <v>13843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8334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1474</v>
      </c>
      <c r="J15" s="61">
        <f t="shared" si="2"/>
        <v>-4190</v>
      </c>
      <c r="K15" s="61">
        <f t="shared" si="2"/>
        <v>0</v>
      </c>
      <c r="L15" s="344">
        <f t="shared" si="1"/>
        <v>13843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-1919</v>
      </c>
      <c r="K16" s="60"/>
      <c r="L16" s="344">
        <f t="shared" si="1"/>
        <v>-1919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-41</v>
      </c>
      <c r="F28" s="60"/>
      <c r="G28" s="60"/>
      <c r="H28" s="60"/>
      <c r="I28" s="60">
        <v>41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8293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1515</v>
      </c>
      <c r="J29" s="59">
        <f t="shared" si="6"/>
        <v>-6109</v>
      </c>
      <c r="K29" s="59">
        <f t="shared" si="6"/>
        <v>0</v>
      </c>
      <c r="L29" s="344">
        <f t="shared" si="1"/>
        <v>11924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8293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1515</v>
      </c>
      <c r="J32" s="59">
        <f t="shared" si="7"/>
        <v>-6109</v>
      </c>
      <c r="K32" s="59">
        <f t="shared" si="7"/>
        <v>0</v>
      </c>
      <c r="L32" s="344">
        <f t="shared" si="1"/>
        <v>11924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41726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41639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>
        <v>45</v>
      </c>
      <c r="F10" s="189"/>
      <c r="G10" s="74">
        <f aca="true" t="shared" si="2" ref="G10:G39">D10+E10-F10</f>
        <v>8936</v>
      </c>
      <c r="H10" s="65"/>
      <c r="I10" s="65"/>
      <c r="J10" s="74">
        <f aca="true" t="shared" si="3" ref="J10:J39">G10+H10-I10</f>
        <v>8936</v>
      </c>
      <c r="K10" s="65">
        <v>1739</v>
      </c>
      <c r="L10" s="65">
        <v>174</v>
      </c>
      <c r="M10" s="65"/>
      <c r="N10" s="74">
        <f aca="true" t="shared" si="4" ref="N10:N39">K10+L10-M10</f>
        <v>1913</v>
      </c>
      <c r="O10" s="65"/>
      <c r="P10" s="65"/>
      <c r="Q10" s="74">
        <f t="shared" si="0"/>
        <v>1913</v>
      </c>
      <c r="R10" s="74">
        <f t="shared" si="1"/>
        <v>7023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18730</v>
      </c>
      <c r="E11" s="189"/>
      <c r="F11" s="189">
        <v>21</v>
      </c>
      <c r="G11" s="74">
        <f t="shared" si="2"/>
        <v>18709</v>
      </c>
      <c r="H11" s="65"/>
      <c r="I11" s="65"/>
      <c r="J11" s="74">
        <f t="shared" si="3"/>
        <v>18709</v>
      </c>
      <c r="K11" s="65">
        <v>7613</v>
      </c>
      <c r="L11" s="65">
        <v>424</v>
      </c>
      <c r="M11" s="65">
        <v>16</v>
      </c>
      <c r="N11" s="74">
        <f t="shared" si="4"/>
        <v>8021</v>
      </c>
      <c r="O11" s="65"/>
      <c r="P11" s="65"/>
      <c r="Q11" s="74">
        <f t="shared" si="0"/>
        <v>8021</v>
      </c>
      <c r="R11" s="74">
        <f t="shared" si="1"/>
        <v>10688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/>
      <c r="G12" s="74">
        <f t="shared" si="2"/>
        <v>6711</v>
      </c>
      <c r="H12" s="65"/>
      <c r="I12" s="65"/>
      <c r="J12" s="74">
        <f t="shared" si="3"/>
        <v>6711</v>
      </c>
      <c r="K12" s="65">
        <v>2407</v>
      </c>
      <c r="L12" s="65">
        <v>33</v>
      </c>
      <c r="M12" s="65"/>
      <c r="N12" s="74">
        <f t="shared" si="4"/>
        <v>2440</v>
      </c>
      <c r="O12" s="65"/>
      <c r="P12" s="65"/>
      <c r="Q12" s="74">
        <f t="shared" si="0"/>
        <v>2440</v>
      </c>
      <c r="R12" s="74">
        <f t="shared" si="1"/>
        <v>4271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909</v>
      </c>
      <c r="E13" s="189"/>
      <c r="F13" s="189">
        <v>65</v>
      </c>
      <c r="G13" s="74">
        <f t="shared" si="2"/>
        <v>844</v>
      </c>
      <c r="H13" s="65"/>
      <c r="I13" s="65"/>
      <c r="J13" s="74">
        <f t="shared" si="3"/>
        <v>844</v>
      </c>
      <c r="K13" s="65">
        <v>618</v>
      </c>
      <c r="L13" s="65">
        <v>64</v>
      </c>
      <c r="M13" s="65">
        <v>36</v>
      </c>
      <c r="N13" s="74">
        <f t="shared" si="4"/>
        <v>646</v>
      </c>
      <c r="O13" s="65"/>
      <c r="P13" s="65"/>
      <c r="Q13" s="74">
        <f t="shared" si="0"/>
        <v>646</v>
      </c>
      <c r="R13" s="74">
        <f t="shared" si="1"/>
        <v>198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26</v>
      </c>
      <c r="E15" s="455">
        <v>26</v>
      </c>
      <c r="F15" s="455">
        <v>45</v>
      </c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402</v>
      </c>
      <c r="E16" s="189"/>
      <c r="F16" s="189">
        <v>85</v>
      </c>
      <c r="G16" s="74">
        <f t="shared" si="2"/>
        <v>317</v>
      </c>
      <c r="H16" s="65"/>
      <c r="I16" s="65"/>
      <c r="J16" s="74">
        <f t="shared" si="3"/>
        <v>317</v>
      </c>
      <c r="K16" s="65">
        <v>365</v>
      </c>
      <c r="L16" s="65">
        <v>12</v>
      </c>
      <c r="M16" s="65">
        <v>85</v>
      </c>
      <c r="N16" s="74">
        <f t="shared" si="4"/>
        <v>292</v>
      </c>
      <c r="O16" s="65"/>
      <c r="P16" s="65"/>
      <c r="Q16" s="74">
        <f aca="true" t="shared" si="5" ref="Q16:Q25">N16+O16-P16</f>
        <v>292</v>
      </c>
      <c r="R16" s="74">
        <f aca="true" t="shared" si="6" ref="R16:R25">J16-Q16</f>
        <v>25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36211</v>
      </c>
      <c r="E17" s="194">
        <f>SUM(E9:E16)</f>
        <v>71</v>
      </c>
      <c r="F17" s="194">
        <f>SUM(F9:F16)</f>
        <v>216</v>
      </c>
      <c r="G17" s="74">
        <f t="shared" si="2"/>
        <v>36066</v>
      </c>
      <c r="H17" s="75">
        <f>SUM(H9:H16)</f>
        <v>0</v>
      </c>
      <c r="I17" s="75">
        <f>SUM(I9:I16)</f>
        <v>0</v>
      </c>
      <c r="J17" s="74">
        <f t="shared" si="3"/>
        <v>36066</v>
      </c>
      <c r="K17" s="75">
        <f>SUM(K9:K16)</f>
        <v>12742</v>
      </c>
      <c r="L17" s="75">
        <f>SUM(L9:L16)</f>
        <v>707</v>
      </c>
      <c r="M17" s="75">
        <f>SUM(M9:M16)</f>
        <v>137</v>
      </c>
      <c r="N17" s="74">
        <f t="shared" si="4"/>
        <v>13312</v>
      </c>
      <c r="O17" s="75">
        <f>SUM(O9:O16)</f>
        <v>0</v>
      </c>
      <c r="P17" s="75">
        <f>SUM(P9:P16)</f>
        <v>0</v>
      </c>
      <c r="Q17" s="74">
        <f t="shared" si="5"/>
        <v>13312</v>
      </c>
      <c r="R17" s="74">
        <f t="shared" si="6"/>
        <v>22754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71</v>
      </c>
      <c r="L22" s="65">
        <v>11</v>
      </c>
      <c r="M22" s="65"/>
      <c r="N22" s="74">
        <f t="shared" si="4"/>
        <v>82</v>
      </c>
      <c r="O22" s="65"/>
      <c r="P22" s="65"/>
      <c r="Q22" s="74">
        <f t="shared" si="5"/>
        <v>82</v>
      </c>
      <c r="R22" s="74">
        <f t="shared" si="6"/>
        <v>79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71</v>
      </c>
      <c r="L25" s="66">
        <f t="shared" si="7"/>
        <v>11</v>
      </c>
      <c r="M25" s="66">
        <f t="shared" si="7"/>
        <v>0</v>
      </c>
      <c r="N25" s="67">
        <f t="shared" si="4"/>
        <v>82</v>
      </c>
      <c r="O25" s="66">
        <f t="shared" si="7"/>
        <v>0</v>
      </c>
      <c r="P25" s="66">
        <f t="shared" si="7"/>
        <v>0</v>
      </c>
      <c r="Q25" s="67">
        <f t="shared" si="5"/>
        <v>82</v>
      </c>
      <c r="R25" s="67">
        <f t="shared" si="6"/>
        <v>79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36372</v>
      </c>
      <c r="E40" s="437">
        <f>E17+E18+E19+E25+E38+E39</f>
        <v>71</v>
      </c>
      <c r="F40" s="437">
        <f aca="true" t="shared" si="13" ref="F40:R40">F17+F18+F19+F25+F38+F39</f>
        <v>216</v>
      </c>
      <c r="G40" s="437">
        <f t="shared" si="13"/>
        <v>36227</v>
      </c>
      <c r="H40" s="437">
        <f t="shared" si="13"/>
        <v>0</v>
      </c>
      <c r="I40" s="437">
        <f t="shared" si="13"/>
        <v>0</v>
      </c>
      <c r="J40" s="437">
        <f t="shared" si="13"/>
        <v>36227</v>
      </c>
      <c r="K40" s="437">
        <f t="shared" si="13"/>
        <v>12813</v>
      </c>
      <c r="L40" s="437">
        <f t="shared" si="13"/>
        <v>718</v>
      </c>
      <c r="M40" s="437">
        <f t="shared" si="13"/>
        <v>137</v>
      </c>
      <c r="N40" s="437">
        <f t="shared" si="13"/>
        <v>13394</v>
      </c>
      <c r="O40" s="437">
        <f t="shared" si="13"/>
        <v>0</v>
      </c>
      <c r="P40" s="437">
        <f t="shared" si="13"/>
        <v>0</v>
      </c>
      <c r="Q40" s="437">
        <f t="shared" si="13"/>
        <v>13394</v>
      </c>
      <c r="R40" s="437">
        <f t="shared" si="13"/>
        <v>22833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43" sqref="D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41639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2836</v>
      </c>
      <c r="D28" s="108">
        <v>2836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2925</v>
      </c>
      <c r="D43" s="104">
        <f>D24+D28+D29+D31+D30+D32+D33+D38</f>
        <v>2925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2925</v>
      </c>
      <c r="D44" s="103">
        <f>D43+D21+D19+D9</f>
        <v>2925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7330</v>
      </c>
      <c r="D52" s="103">
        <f>SUM(D53:D55)</f>
        <v>0</v>
      </c>
      <c r="E52" s="119">
        <f>C52-D52</f>
        <v>7330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7330</v>
      </c>
      <c r="D54" s="108">
        <v>0</v>
      </c>
      <c r="E54" s="119">
        <f aca="true" t="shared" si="1" ref="E54:E95">C54-D54</f>
        <v>7330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704</v>
      </c>
      <c r="D56" s="103">
        <f>D57+D59</f>
        <v>0</v>
      </c>
      <c r="E56" s="119">
        <f t="shared" si="1"/>
        <v>704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704</v>
      </c>
      <c r="D57" s="108"/>
      <c r="E57" s="119">
        <f t="shared" si="1"/>
        <v>704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8044</v>
      </c>
      <c r="D66" s="103">
        <f>D52+D56+D61+D62+D63+D64</f>
        <v>0</v>
      </c>
      <c r="E66" s="119">
        <f t="shared" si="1"/>
        <v>8044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494</v>
      </c>
      <c r="D68" s="108"/>
      <c r="E68" s="119">
        <f t="shared" si="1"/>
        <v>494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441</v>
      </c>
      <c r="D71" s="105">
        <f>SUM(D72:D74)</f>
        <v>441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441</v>
      </c>
      <c r="D74" s="108">
        <v>441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612</v>
      </c>
      <c r="D80" s="103">
        <f>SUM(D81:D84)</f>
        <v>612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612</v>
      </c>
      <c r="D83" s="108">
        <v>612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4415</v>
      </c>
      <c r="D85" s="104">
        <f>SUM(D86:D90)+D94</f>
        <v>4415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1628</v>
      </c>
      <c r="D87" s="108">
        <v>1628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1986</v>
      </c>
      <c r="D88" s="108">
        <v>1986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104</v>
      </c>
      <c r="D89" s="108">
        <v>104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413</v>
      </c>
      <c r="D90" s="103">
        <f>SUM(D91:D93)</f>
        <v>413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78</v>
      </c>
      <c r="D92" s="108">
        <v>78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335</v>
      </c>
      <c r="D93" s="108">
        <v>335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284</v>
      </c>
      <c r="D94" s="108">
        <v>284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177</v>
      </c>
      <c r="D95" s="108">
        <v>177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7046</v>
      </c>
      <c r="D96" s="104">
        <f>D85+D80+D75+D71+D95</f>
        <v>7046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15584</v>
      </c>
      <c r="D97" s="104">
        <f>D96+D68+D66</f>
        <v>7046</v>
      </c>
      <c r="E97" s="104">
        <f>E96+E68+E66</f>
        <v>8538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41726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41639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41639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877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2014-06-26T13:57:26Z</cp:lastPrinted>
  <dcterms:created xsi:type="dcterms:W3CDTF">2000-06-29T12:02:40Z</dcterms:created>
  <dcterms:modified xsi:type="dcterms:W3CDTF">2014-07-04T18:41:58Z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