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<sst xmlns="http://schemas.openxmlformats.org/spreadsheetml/2006/main" count="4307" uniqueCount="1006">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</sst>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27" sqref="D26:E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44284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31.12.2020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47838</v>
      </c>
      <c r="D6" s="674">
        <f aca="true" t="shared" si="0" ref="D6:D15">C6-E6</f>
        <v>0</v>
      </c>
      <c r="E6" s="673">
        <f>'1-Баланс'!G95</f>
        <v>47838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38434</v>
      </c>
      <c r="D7" s="674">
        <f t="shared" si="0"/>
        <v>25546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234</v>
      </c>
      <c r="D8" s="674">
        <f t="shared" si="0"/>
        <v>0</v>
      </c>
      <c r="E8" s="673">
        <f>ABS('2-Отчет за доходите'!C44)-ABS('2-Отчет за доходите'!G44)</f>
        <v>234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115</v>
      </c>
      <c r="D9" s="674">
        <f t="shared" si="0"/>
        <v>0</v>
      </c>
      <c r="E9" s="673">
        <f>'3-Отчет за паричния поток'!C45</f>
        <v>115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103</v>
      </c>
      <c r="D10" s="674">
        <f t="shared" si="0"/>
        <v>0</v>
      </c>
      <c r="E10" s="673">
        <f>'3-Отчет за паричния поток'!C46</f>
        <v>103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38434</v>
      </c>
      <c r="D11" s="674">
        <f t="shared" si="0"/>
        <v>-139</v>
      </c>
      <c r="E11" s="673">
        <f>'4-Отчет за собствения капитал'!L34</f>
        <v>38573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0.009379885356956748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0.0060883592652339075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0.024883028498511272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0.004891508842342907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1.0045199922735175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4.246160933660934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3.6557125307125307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0.016738329238329238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0.015816953316953316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1.0380742343541944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0.5214891926920022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0.06998015776992693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0.24467919030025498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0.1965801245871483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550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0.014310246136233544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0.07030228443965848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5.144420131291028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4889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14008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213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55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47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20174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13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20187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2649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938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48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210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3845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16000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1553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6106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23697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41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62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103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27651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47838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11507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1086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10421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48467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-23155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-23155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234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-22921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38434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250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271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1244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665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712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2892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1118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4945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108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394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2578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118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857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658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232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6088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148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276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6512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47838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15304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677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1278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6184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1278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169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-278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682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25294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433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101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56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591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25885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117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25885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117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-117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-117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234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234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26002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24375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146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100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326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24947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573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482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482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26002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26002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26002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24339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-16515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-6989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-589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245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-108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2618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158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2668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250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-3117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-23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-35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-2925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115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103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763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763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323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1086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1086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10561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10561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-1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10560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10560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323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323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234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-323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234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234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-23155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-23155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-23155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-23155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38340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38340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234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38573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38573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7951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40986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550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441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109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50999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51144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87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32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121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121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18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1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19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66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66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66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85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7951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41055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110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51101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51180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7951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41055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110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51101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51180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2931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25943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358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369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56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29657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60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3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63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29720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130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1109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16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8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1275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1278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5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5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5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3061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27047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370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385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64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30927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61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5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66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30993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3061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27047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370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385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64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30927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61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5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66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30993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4890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14008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212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56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46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20174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13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20187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16000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33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233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15734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1553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6106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26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23697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23697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16000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33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233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15734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1553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6106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23697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23697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250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250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1956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2227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665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108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58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50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1118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113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1005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4837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394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2578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118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857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232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51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181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658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6088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8980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108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58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50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1118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113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1005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4837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394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2578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118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857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232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51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181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658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6088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6088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250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250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1956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2227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665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2892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38220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5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7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5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3">
      <selection activeCell="G106" sqref="G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4889</v>
      </c>
      <c r="D13" s="196">
        <v>5020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14008</v>
      </c>
      <c r="D14" s="196">
        <v>15043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213</v>
      </c>
      <c r="D15" s="196">
        <v>193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55</v>
      </c>
      <c r="D16" s="196">
        <v>71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47</v>
      </c>
      <c r="D17" s="196">
        <v>53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20174</v>
      </c>
      <c r="D20" s="598">
        <f>SUM(D12:D19)</f>
        <v>21342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11507</v>
      </c>
      <c r="H22" s="614">
        <f>SUM(H23:H25)</f>
        <v>11323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1086</v>
      </c>
      <c r="H23" s="196">
        <v>763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3</v>
      </c>
      <c r="E25" s="89" t="s">
        <v>73</v>
      </c>
      <c r="F25" s="93" t="s">
        <v>74</v>
      </c>
      <c r="G25" s="197">
        <v>10421</v>
      </c>
      <c r="H25" s="196">
        <v>10560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48467</v>
      </c>
      <c r="H26" s="598">
        <f>H20+H21+H22</f>
        <v>48283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>
        <v>13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13</v>
      </c>
      <c r="D28" s="598">
        <f>SUM(D24:D27)</f>
        <v>16</v>
      </c>
      <c r="E28" s="202" t="s">
        <v>84</v>
      </c>
      <c r="F28" s="93" t="s">
        <v>85</v>
      </c>
      <c r="G28" s="595">
        <f>SUM(G29:G31)</f>
        <v>-23155</v>
      </c>
      <c r="H28" s="596">
        <f>SUM(H29:H31)</f>
        <v>-23155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-23155</v>
      </c>
      <c r="H30" s="196">
        <v>-23155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234</v>
      </c>
      <c r="H32" s="196">
        <v>323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-22921</v>
      </c>
      <c r="H34" s="598">
        <f>H28+H32+H33</f>
        <v>-22832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38434</v>
      </c>
      <c r="H37" s="600">
        <f>H26+H18+H34</f>
        <v>38339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250</v>
      </c>
      <c r="H45" s="196">
        <v>113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471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271</v>
      </c>
      <c r="H50" s="596">
        <f>SUM(H44:H49)</f>
        <v>605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1244</v>
      </c>
      <c r="H52" s="196">
        <v>1161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>
        <v>148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665</v>
      </c>
      <c r="H54" s="196">
        <v>798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712</v>
      </c>
      <c r="H55" s="196">
        <v>988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20187</v>
      </c>
      <c r="D56" s="602">
        <f>D20+D21+D22+D28+D33+D46+D52+D54+D55</f>
        <v>21358</v>
      </c>
      <c r="E56" s="100" t="s">
        <v>850</v>
      </c>
      <c r="F56" s="99" t="s">
        <v>172</v>
      </c>
      <c r="G56" s="599">
        <f>G50+G52+G53+G54+G55</f>
        <v>2892</v>
      </c>
      <c r="H56" s="600">
        <f>H50+H52+H53+H54+H55</f>
        <v>3700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2649</v>
      </c>
      <c r="D59" s="196">
        <v>2263</v>
      </c>
      <c r="E59" s="201" t="s">
        <v>180</v>
      </c>
      <c r="F59" s="486" t="s">
        <v>181</v>
      </c>
      <c r="G59" s="197">
        <v>1118</v>
      </c>
      <c r="H59" s="196">
        <v>1189</v>
      </c>
    </row>
    <row r="60" spans="1:13" ht="15.75">
      <c r="A60" s="89" t="s">
        <v>178</v>
      </c>
      <c r="B60" s="91" t="s">
        <v>179</v>
      </c>
      <c r="C60" s="197">
        <v>938</v>
      </c>
      <c r="D60" s="196">
        <v>834</v>
      </c>
      <c r="E60" s="89" t="s">
        <v>184</v>
      </c>
      <c r="F60" s="93" t="s">
        <v>185</v>
      </c>
      <c r="G60" s="197"/>
      <c r="H60" s="196">
        <v>2417</v>
      </c>
      <c r="M60" s="98"/>
    </row>
    <row r="61" spans="1:8" ht="15.75">
      <c r="A61" s="89" t="s">
        <v>182</v>
      </c>
      <c r="B61" s="91" t="s">
        <v>183</v>
      </c>
      <c r="C61" s="197">
        <v>48</v>
      </c>
      <c r="D61" s="196">
        <v>58</v>
      </c>
      <c r="E61" s="200" t="s">
        <v>188</v>
      </c>
      <c r="F61" s="93" t="s">
        <v>189</v>
      </c>
      <c r="G61" s="595">
        <f>SUM(G62:G68)</f>
        <v>4945</v>
      </c>
      <c r="H61" s="596">
        <f>SUM(H62:H68)</f>
        <v>5495</v>
      </c>
    </row>
    <row r="62" spans="1:13" ht="15.75">
      <c r="A62" s="89" t="s">
        <v>186</v>
      </c>
      <c r="B62" s="94" t="s">
        <v>187</v>
      </c>
      <c r="C62" s="197">
        <v>210</v>
      </c>
      <c r="D62" s="196">
        <v>182</v>
      </c>
      <c r="E62" s="200" t="s">
        <v>192</v>
      </c>
      <c r="F62" s="93" t="s">
        <v>193</v>
      </c>
      <c r="G62" s="197">
        <v>108</v>
      </c>
      <c r="H62" s="196">
        <v>279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394</v>
      </c>
      <c r="H63" s="196">
        <v>379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2578</v>
      </c>
      <c r="H64" s="196">
        <v>3327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3845</v>
      </c>
      <c r="D65" s="598">
        <f>SUM(D59:D64)</f>
        <v>3337</v>
      </c>
      <c r="E65" s="89" t="s">
        <v>201</v>
      </c>
      <c r="F65" s="93" t="s">
        <v>202</v>
      </c>
      <c r="G65" s="197">
        <v>118</v>
      </c>
      <c r="H65" s="196">
        <v>66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857</v>
      </c>
      <c r="H66" s="196">
        <v>780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658</v>
      </c>
      <c r="H67" s="196">
        <v>445</v>
      </c>
    </row>
    <row r="68" spans="1:8" ht="15.75">
      <c r="A68" s="89" t="s">
        <v>206</v>
      </c>
      <c r="B68" s="91" t="s">
        <v>207</v>
      </c>
      <c r="C68" s="197">
        <v>16000</v>
      </c>
      <c r="D68" s="196">
        <v>18662</v>
      </c>
      <c r="E68" s="89" t="s">
        <v>212</v>
      </c>
      <c r="F68" s="93" t="s">
        <v>213</v>
      </c>
      <c r="G68" s="197">
        <v>232</v>
      </c>
      <c r="H68" s="196">
        <v>219</v>
      </c>
    </row>
    <row r="69" spans="1:8" ht="15.75">
      <c r="A69" s="89" t="s">
        <v>210</v>
      </c>
      <c r="B69" s="91" t="s">
        <v>211</v>
      </c>
      <c r="C69" s="197">
        <v>1553</v>
      </c>
      <c r="D69" s="196">
        <v>1709</v>
      </c>
      <c r="E69" s="201" t="s">
        <v>79</v>
      </c>
      <c r="F69" s="93" t="s">
        <v>216</v>
      </c>
      <c r="G69" s="197">
        <v>25</v>
      </c>
      <c r="H69" s="196">
        <v>47</v>
      </c>
    </row>
    <row r="70" spans="1:8" ht="15.75">
      <c r="A70" s="89" t="s">
        <v>214</v>
      </c>
      <c r="B70" s="91" t="s">
        <v>215</v>
      </c>
      <c r="C70" s="197">
        <v>12</v>
      </c>
      <c r="D70" s="196">
        <v>16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6106</v>
      </c>
      <c r="D71" s="196">
        <v>6526</v>
      </c>
      <c r="E71" s="474" t="s">
        <v>47</v>
      </c>
      <c r="F71" s="95" t="s">
        <v>223</v>
      </c>
      <c r="G71" s="597">
        <f>G59+G60+G61+G69+G70</f>
        <v>6088</v>
      </c>
      <c r="H71" s="598">
        <f>H59+H60+H61+H69+H70</f>
        <v>9148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26</v>
      </c>
      <c r="D75" s="196">
        <v>30</v>
      </c>
      <c r="E75" s="485" t="s">
        <v>160</v>
      </c>
      <c r="F75" s="95" t="s">
        <v>233</v>
      </c>
      <c r="G75" s="478">
        <v>148</v>
      </c>
      <c r="H75" s="479">
        <v>297</v>
      </c>
    </row>
    <row r="76" spans="1:8" ht="15.75">
      <c r="A76" s="482" t="s">
        <v>77</v>
      </c>
      <c r="B76" s="96" t="s">
        <v>232</v>
      </c>
      <c r="C76" s="597">
        <f>SUM(C68:C75)</f>
        <v>23697</v>
      </c>
      <c r="D76" s="598">
        <f>SUM(D68:D75)</f>
        <v>26943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276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6512</v>
      </c>
      <c r="H79" s="600">
        <f>H71+H73+H75+H77</f>
        <v>9721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6</v>
      </c>
      <c r="D84" s="196">
        <v>7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</v>
      </c>
      <c r="D85" s="598">
        <f>D84+D83+D79</f>
        <v>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41</v>
      </c>
      <c r="D88" s="196">
        <v>25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62</v>
      </c>
      <c r="D89" s="196">
        <v>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103</v>
      </c>
      <c r="D92" s="598">
        <f>SUM(D88:D91)</f>
        <v>115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27651</v>
      </c>
      <c r="D94" s="602">
        <f>D65+D76+D85+D92+D93</f>
        <v>30402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47838</v>
      </c>
      <c r="D95" s="604">
        <f>D94+D56</f>
        <v>51760</v>
      </c>
      <c r="E95" s="229" t="s">
        <v>942</v>
      </c>
      <c r="F95" s="489" t="s">
        <v>268</v>
      </c>
      <c r="G95" s="603">
        <f>G37+G40+G56+G79</f>
        <v>47838</v>
      </c>
      <c r="H95" s="604">
        <f>H37+H40+H56+H79</f>
        <v>51760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44284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5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15304</v>
      </c>
      <c r="D12" s="316">
        <v>17024</v>
      </c>
      <c r="E12" s="194" t="s">
        <v>277</v>
      </c>
      <c r="F12" s="240" t="s">
        <v>278</v>
      </c>
      <c r="G12" s="316">
        <v>24375</v>
      </c>
      <c r="H12" s="316">
        <v>25322</v>
      </c>
    </row>
    <row r="13" spans="1:8" ht="15.75">
      <c r="A13" s="194" t="s">
        <v>279</v>
      </c>
      <c r="B13" s="190" t="s">
        <v>280</v>
      </c>
      <c r="C13" s="316">
        <v>677</v>
      </c>
      <c r="D13" s="316">
        <v>648</v>
      </c>
      <c r="E13" s="194" t="s">
        <v>281</v>
      </c>
      <c r="F13" s="240" t="s">
        <v>282</v>
      </c>
      <c r="G13" s="316">
        <v>146</v>
      </c>
      <c r="H13" s="316">
        <v>508</v>
      </c>
    </row>
    <row r="14" spans="1:8" ht="15.75">
      <c r="A14" s="194" t="s">
        <v>283</v>
      </c>
      <c r="B14" s="190" t="s">
        <v>284</v>
      </c>
      <c r="C14" s="316">
        <v>1278</v>
      </c>
      <c r="D14" s="316">
        <v>1326</v>
      </c>
      <c r="E14" s="245" t="s">
        <v>285</v>
      </c>
      <c r="F14" s="240" t="s">
        <v>286</v>
      </c>
      <c r="G14" s="316">
        <v>100</v>
      </c>
      <c r="H14" s="316">
        <v>101</v>
      </c>
    </row>
    <row r="15" spans="1:8" ht="15.75">
      <c r="A15" s="194" t="s">
        <v>287</v>
      </c>
      <c r="B15" s="190" t="s">
        <v>288</v>
      </c>
      <c r="C15" s="316">
        <v>6184</v>
      </c>
      <c r="D15" s="316">
        <v>5839</v>
      </c>
      <c r="E15" s="245" t="s">
        <v>79</v>
      </c>
      <c r="F15" s="240" t="s">
        <v>289</v>
      </c>
      <c r="G15" s="316">
        <v>326</v>
      </c>
      <c r="H15" s="316">
        <v>2148</v>
      </c>
    </row>
    <row r="16" spans="1:8" ht="15.75">
      <c r="A16" s="194" t="s">
        <v>290</v>
      </c>
      <c r="B16" s="190" t="s">
        <v>291</v>
      </c>
      <c r="C16" s="316">
        <v>1278</v>
      </c>
      <c r="D16" s="316">
        <v>1100</v>
      </c>
      <c r="E16" s="236" t="s">
        <v>52</v>
      </c>
      <c r="F16" s="264" t="s">
        <v>292</v>
      </c>
      <c r="G16" s="628">
        <f>SUM(G12:G15)</f>
        <v>24947</v>
      </c>
      <c r="H16" s="629">
        <f>SUM(H12:H15)</f>
        <v>28079</v>
      </c>
    </row>
    <row r="17" spans="1:8" ht="31.5">
      <c r="A17" s="194" t="s">
        <v>293</v>
      </c>
      <c r="B17" s="190" t="s">
        <v>294</v>
      </c>
      <c r="C17" s="316">
        <v>169</v>
      </c>
      <c r="D17" s="316">
        <v>522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-278</v>
      </c>
      <c r="D18" s="316">
        <v>268</v>
      </c>
      <c r="E18" s="234" t="s">
        <v>297</v>
      </c>
      <c r="F18" s="238" t="s">
        <v>298</v>
      </c>
      <c r="G18" s="639">
        <v>573</v>
      </c>
      <c r="H18" s="639">
        <v>573</v>
      </c>
    </row>
    <row r="19" spans="1:8" ht="15.75">
      <c r="A19" s="194" t="s">
        <v>299</v>
      </c>
      <c r="B19" s="190" t="s">
        <v>300</v>
      </c>
      <c r="C19" s="316">
        <v>682</v>
      </c>
      <c r="D19" s="316">
        <v>595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375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25294</v>
      </c>
      <c r="D22" s="629">
        <f>SUM(D12:D18)+D19</f>
        <v>27322</v>
      </c>
      <c r="E22" s="194" t="s">
        <v>309</v>
      </c>
      <c r="F22" s="237" t="s">
        <v>310</v>
      </c>
      <c r="G22" s="316">
        <v>482</v>
      </c>
      <c r="H22" s="316">
        <v>465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433</v>
      </c>
      <c r="D25" s="316">
        <v>365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101</v>
      </c>
      <c r="D26" s="316">
        <v>956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482</v>
      </c>
      <c r="H27" s="629">
        <f>SUM(H22:H26)</f>
        <v>465</v>
      </c>
    </row>
    <row r="28" spans="1:8" ht="15.75">
      <c r="A28" s="194" t="s">
        <v>79</v>
      </c>
      <c r="B28" s="237" t="s">
        <v>327</v>
      </c>
      <c r="C28" s="316">
        <v>56</v>
      </c>
      <c r="D28" s="316">
        <v>64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591</v>
      </c>
      <c r="D29" s="629">
        <f>SUM(D25:D28)</f>
        <v>1386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25885</v>
      </c>
      <c r="D31" s="635">
        <f>D29+D22</f>
        <v>28708</v>
      </c>
      <c r="E31" s="251" t="s">
        <v>824</v>
      </c>
      <c r="F31" s="266" t="s">
        <v>331</v>
      </c>
      <c r="G31" s="253">
        <f>G16+G18+G27</f>
        <v>26002</v>
      </c>
      <c r="H31" s="254">
        <f>H16+H18+H27</f>
        <v>29117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117</v>
      </c>
      <c r="D33" s="244">
        <f>IF((H31-D31)&gt;0,H31-D31,0)</f>
        <v>409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25885</v>
      </c>
      <c r="D36" s="637">
        <f>D31-D34+D35</f>
        <v>28708</v>
      </c>
      <c r="E36" s="262" t="s">
        <v>346</v>
      </c>
      <c r="F36" s="256" t="s">
        <v>347</v>
      </c>
      <c r="G36" s="267">
        <f>G35-G34+G31</f>
        <v>26002</v>
      </c>
      <c r="H36" s="268">
        <f>H35-H34+H31</f>
        <v>29117</v>
      </c>
    </row>
    <row r="37" spans="1:8" ht="15.75">
      <c r="A37" s="261" t="s">
        <v>348</v>
      </c>
      <c r="B37" s="231" t="s">
        <v>349</v>
      </c>
      <c r="C37" s="634">
        <f>IF((G36-C36)&gt;0,G36-C36,0)</f>
        <v>117</v>
      </c>
      <c r="D37" s="635">
        <f>IF((H36-D36)&gt;0,H36-D36,0)</f>
        <v>409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-117</v>
      </c>
      <c r="D38" s="629">
        <f>D39+D40+D41</f>
        <v>86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-117</v>
      </c>
      <c r="D40" s="316">
        <v>86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234</v>
      </c>
      <c r="D42" s="244">
        <f>+IF((H36-D36-D38)&gt;0,H36-D36-D38,0)</f>
        <v>323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234</v>
      </c>
      <c r="D44" s="268">
        <f>IF(H42=0,IF(D42-D43&gt;0,D42-D43+H43,0),IF(H42-H43&lt;0,H43-H42+D42,0))</f>
        <v>323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26002</v>
      </c>
      <c r="D45" s="631">
        <f>D36+D38+D42</f>
        <v>29117</v>
      </c>
      <c r="E45" s="270" t="s">
        <v>373</v>
      </c>
      <c r="F45" s="272" t="s">
        <v>374</v>
      </c>
      <c r="G45" s="630">
        <f>G42+G36</f>
        <v>26002</v>
      </c>
      <c r="H45" s="631">
        <f>H42+H36</f>
        <v>29117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44284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52" sqref="C5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24339</v>
      </c>
      <c r="D11" s="197">
        <v>26317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-16515</v>
      </c>
      <c r="D12" s="197">
        <v>-17357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-6989</v>
      </c>
      <c r="D14" s="197">
        <v>-6777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-589</v>
      </c>
      <c r="D15" s="197">
        <v>-741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245</v>
      </c>
      <c r="D21" s="658">
        <f>SUM(D11:D20)</f>
        <v>1442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-108</v>
      </c>
      <c r="D23" s="197">
        <v>-179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2618</v>
      </c>
      <c r="D25" s="197">
        <v>-18840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158</v>
      </c>
      <c r="D26" s="197">
        <v>383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203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-389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2500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2668</v>
      </c>
      <c r="D33" s="658">
        <f>SUM(D23:D32)</f>
        <v>-16322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18900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250</v>
      </c>
      <c r="D37" s="197">
        <v>925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-3117</v>
      </c>
      <c r="D38" s="197">
        <v>-4119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-23</v>
      </c>
      <c r="D39" s="197">
        <v>-430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-35</v>
      </c>
      <c r="D40" s="197">
        <v>-327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-2925</v>
      </c>
      <c r="D43" s="660">
        <f>SUM(D35:D42)</f>
        <v>14949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</v>
      </c>
      <c r="D44" s="307">
        <f>D43+D33+D21</f>
        <v>69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115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103</v>
      </c>
      <c r="D46" s="311">
        <f>D45+D44</f>
        <v>115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44284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2">
      <selection activeCell="F13" sqref="F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763</v>
      </c>
      <c r="G13" s="584">
        <f>'1-Баланс'!H24</f>
        <v>0</v>
      </c>
      <c r="H13" s="585">
        <v>10561</v>
      </c>
      <c r="I13" s="584">
        <f>'1-Баланс'!H29+'1-Баланс'!H32</f>
        <v>323</v>
      </c>
      <c r="J13" s="584">
        <f>'1-Баланс'!H30+'1-Баланс'!H33</f>
        <v>-23155</v>
      </c>
      <c r="K13" s="585"/>
      <c r="L13" s="584">
        <f>SUM(C13:K13)</f>
        <v>38340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3842</v>
      </c>
      <c r="F17" s="652">
        <f t="shared" si="2"/>
        <v>763</v>
      </c>
      <c r="G17" s="652">
        <f t="shared" si="2"/>
        <v>0</v>
      </c>
      <c r="H17" s="652">
        <f t="shared" si="2"/>
        <v>10561</v>
      </c>
      <c r="I17" s="652">
        <f t="shared" si="2"/>
        <v>323</v>
      </c>
      <c r="J17" s="652">
        <f t="shared" si="2"/>
        <v>-23155</v>
      </c>
      <c r="K17" s="652">
        <f t="shared" si="2"/>
        <v>0</v>
      </c>
      <c r="L17" s="584">
        <f t="shared" si="1"/>
        <v>38340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234</v>
      </c>
      <c r="J18" s="584">
        <f>+'1-Баланс'!G33</f>
        <v>0</v>
      </c>
      <c r="K18" s="585"/>
      <c r="L18" s="584">
        <f t="shared" si="1"/>
        <v>234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323</v>
      </c>
      <c r="G22" s="316"/>
      <c r="H22" s="316"/>
      <c r="I22" s="316">
        <v>-323</v>
      </c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-1</v>
      </c>
      <c r="I30" s="316"/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1086</v>
      </c>
      <c r="G31" s="652">
        <f t="shared" si="6"/>
        <v>0</v>
      </c>
      <c r="H31" s="652">
        <f t="shared" si="6"/>
        <v>10560</v>
      </c>
      <c r="I31" s="652">
        <f t="shared" si="6"/>
        <v>234</v>
      </c>
      <c r="J31" s="652">
        <f t="shared" si="6"/>
        <v>-23155</v>
      </c>
      <c r="K31" s="652">
        <f t="shared" si="6"/>
        <v>0</v>
      </c>
      <c r="L31" s="584">
        <f t="shared" si="1"/>
        <v>38573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1086</v>
      </c>
      <c r="G34" s="587">
        <f t="shared" si="7"/>
        <v>0</v>
      </c>
      <c r="H34" s="587">
        <f t="shared" si="7"/>
        <v>10560</v>
      </c>
      <c r="I34" s="587">
        <f t="shared" si="7"/>
        <v>234</v>
      </c>
      <c r="J34" s="587">
        <f t="shared" si="7"/>
        <v>-23155</v>
      </c>
      <c r="K34" s="587">
        <f t="shared" si="7"/>
        <v>0</v>
      </c>
      <c r="L34" s="650">
        <f t="shared" si="1"/>
        <v>38573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44284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A13" sqref="A13: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/>
      <c r="B12" s="679"/>
      <c r="C12" s="92"/>
      <c r="D12" s="92"/>
      <c r="E12" s="92"/>
      <c r="F12" s="469">
        <f>C12-E12</f>
        <v>0</v>
      </c>
    </row>
    <row r="13" spans="1:6" ht="15.75">
      <c r="A13" s="678"/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1003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44284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M21" sqref="M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7951</v>
      </c>
      <c r="E12" s="328"/>
      <c r="F12" s="328">
        <v>0</v>
      </c>
      <c r="G12" s="329">
        <f aca="true" t="shared" si="2" ref="G12:G41">D12+E12-F12</f>
        <v>7951</v>
      </c>
      <c r="H12" s="328"/>
      <c r="I12" s="328"/>
      <c r="J12" s="329">
        <f aca="true" t="shared" si="3" ref="J12:J41">G12+H12-I12</f>
        <v>7951</v>
      </c>
      <c r="K12" s="328">
        <v>2931</v>
      </c>
      <c r="L12" s="328">
        <v>130</v>
      </c>
      <c r="M12" s="328"/>
      <c r="N12" s="329">
        <f aca="true" t="shared" si="4" ref="N12:N41">K12+L12-M12</f>
        <v>3061</v>
      </c>
      <c r="O12" s="328"/>
      <c r="P12" s="328"/>
      <c r="Q12" s="329">
        <f t="shared" si="0"/>
        <v>3061</v>
      </c>
      <c r="R12" s="340">
        <f t="shared" si="1"/>
        <v>4890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40986</v>
      </c>
      <c r="E13" s="328">
        <v>87</v>
      </c>
      <c r="F13" s="328">
        <v>18</v>
      </c>
      <c r="G13" s="329">
        <f t="shared" si="2"/>
        <v>41055</v>
      </c>
      <c r="H13" s="328"/>
      <c r="I13" s="328"/>
      <c r="J13" s="329">
        <f t="shared" si="3"/>
        <v>41055</v>
      </c>
      <c r="K13" s="328">
        <v>25943</v>
      </c>
      <c r="L13" s="328">
        <v>1109</v>
      </c>
      <c r="M13" s="328">
        <v>5</v>
      </c>
      <c r="N13" s="329">
        <f t="shared" si="4"/>
        <v>27047</v>
      </c>
      <c r="O13" s="328"/>
      <c r="P13" s="328"/>
      <c r="Q13" s="329">
        <f t="shared" si="0"/>
        <v>27047</v>
      </c>
      <c r="R13" s="340">
        <f t="shared" si="1"/>
        <v>14008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550</v>
      </c>
      <c r="E14" s="328">
        <v>32</v>
      </c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358</v>
      </c>
      <c r="L14" s="328">
        <v>12</v>
      </c>
      <c r="M14" s="328"/>
      <c r="N14" s="329">
        <f t="shared" si="4"/>
        <v>370</v>
      </c>
      <c r="O14" s="328"/>
      <c r="P14" s="328"/>
      <c r="Q14" s="329">
        <f t="shared" si="0"/>
        <v>370</v>
      </c>
      <c r="R14" s="340">
        <f t="shared" si="1"/>
        <v>212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441</v>
      </c>
      <c r="E15" s="328"/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369</v>
      </c>
      <c r="L15" s="328">
        <v>16</v>
      </c>
      <c r="M15" s="328"/>
      <c r="N15" s="329">
        <f t="shared" si="4"/>
        <v>385</v>
      </c>
      <c r="O15" s="328"/>
      <c r="P15" s="328"/>
      <c r="Q15" s="329">
        <f t="shared" si="0"/>
        <v>385</v>
      </c>
      <c r="R15" s="340">
        <f t="shared" si="1"/>
        <v>56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109</v>
      </c>
      <c r="E16" s="328">
        <v>1</v>
      </c>
      <c r="F16" s="328"/>
      <c r="G16" s="329">
        <f t="shared" si="2"/>
        <v>110</v>
      </c>
      <c r="H16" s="328"/>
      <c r="I16" s="328"/>
      <c r="J16" s="329">
        <f t="shared" si="3"/>
        <v>110</v>
      </c>
      <c r="K16" s="328">
        <v>56</v>
      </c>
      <c r="L16" s="328">
        <v>8</v>
      </c>
      <c r="M16" s="328"/>
      <c r="N16" s="329">
        <f t="shared" si="4"/>
        <v>64</v>
      </c>
      <c r="O16" s="328"/>
      <c r="P16" s="328"/>
      <c r="Q16" s="329">
        <f t="shared" si="0"/>
        <v>64</v>
      </c>
      <c r="R16" s="340">
        <f t="shared" si="1"/>
        <v>46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1</v>
      </c>
      <c r="F17" s="328">
        <v>1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50999</v>
      </c>
      <c r="E19" s="330">
        <f>SUM(E11:E18)</f>
        <v>121</v>
      </c>
      <c r="F19" s="330">
        <f>SUM(F11:F18)</f>
        <v>19</v>
      </c>
      <c r="G19" s="329">
        <f t="shared" si="2"/>
        <v>51101</v>
      </c>
      <c r="H19" s="330">
        <f>SUM(H11:H18)</f>
        <v>0</v>
      </c>
      <c r="I19" s="330">
        <f>SUM(I11:I18)</f>
        <v>0</v>
      </c>
      <c r="J19" s="329">
        <f t="shared" si="3"/>
        <v>51101</v>
      </c>
      <c r="K19" s="330">
        <f>SUM(K11:K18)</f>
        <v>29657</v>
      </c>
      <c r="L19" s="330">
        <f>SUM(L11:L18)</f>
        <v>1275</v>
      </c>
      <c r="M19" s="330">
        <f>SUM(M11:M18)</f>
        <v>5</v>
      </c>
      <c r="N19" s="329">
        <f t="shared" si="4"/>
        <v>30927</v>
      </c>
      <c r="O19" s="330">
        <f>SUM(O11:O18)</f>
        <v>0</v>
      </c>
      <c r="P19" s="330">
        <f>SUM(P11:P18)</f>
        <v>0</v>
      </c>
      <c r="Q19" s="329">
        <f t="shared" si="0"/>
        <v>30927</v>
      </c>
      <c r="R19" s="340">
        <f t="shared" si="1"/>
        <v>20174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60</v>
      </c>
      <c r="L24" s="328">
        <v>1</v>
      </c>
      <c r="M24" s="328"/>
      <c r="N24" s="329">
        <f t="shared" si="4"/>
        <v>61</v>
      </c>
      <c r="O24" s="328"/>
      <c r="P24" s="328"/>
      <c r="Q24" s="329">
        <f t="shared" si="0"/>
        <v>61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3</v>
      </c>
      <c r="L26" s="328">
        <v>2</v>
      </c>
      <c r="M26" s="328"/>
      <c r="N26" s="329">
        <f t="shared" si="4"/>
        <v>5</v>
      </c>
      <c r="O26" s="328"/>
      <c r="P26" s="328"/>
      <c r="Q26" s="329">
        <f t="shared" si="0"/>
        <v>5</v>
      </c>
      <c r="R26" s="34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63</v>
      </c>
      <c r="L27" s="332">
        <f t="shared" si="5"/>
        <v>3</v>
      </c>
      <c r="M27" s="332">
        <f t="shared" si="5"/>
        <v>0</v>
      </c>
      <c r="N27" s="333">
        <f t="shared" si="4"/>
        <v>66</v>
      </c>
      <c r="O27" s="332">
        <f t="shared" si="5"/>
        <v>0</v>
      </c>
      <c r="P27" s="332">
        <f t="shared" si="5"/>
        <v>0</v>
      </c>
      <c r="Q27" s="333">
        <f t="shared" si="0"/>
        <v>66</v>
      </c>
      <c r="R27" s="343">
        <f t="shared" si="1"/>
        <v>13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66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>
        <v>66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66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51144</v>
      </c>
      <c r="E42" s="349">
        <f>E19+E20+E21+E27+E40+E41</f>
        <v>121</v>
      </c>
      <c r="F42" s="349">
        <f aca="true" t="shared" si="11" ref="F42:R42">F19+F20+F21+F27+F40+F41</f>
        <v>85</v>
      </c>
      <c r="G42" s="349">
        <f t="shared" si="11"/>
        <v>51180</v>
      </c>
      <c r="H42" s="349">
        <f t="shared" si="11"/>
        <v>0</v>
      </c>
      <c r="I42" s="349">
        <f t="shared" si="11"/>
        <v>0</v>
      </c>
      <c r="J42" s="349">
        <f t="shared" si="11"/>
        <v>51180</v>
      </c>
      <c r="K42" s="349">
        <f t="shared" si="11"/>
        <v>29720</v>
      </c>
      <c r="L42" s="349">
        <f t="shared" si="11"/>
        <v>1278</v>
      </c>
      <c r="M42" s="349">
        <f t="shared" si="11"/>
        <v>5</v>
      </c>
      <c r="N42" s="349">
        <f t="shared" si="11"/>
        <v>30993</v>
      </c>
      <c r="O42" s="349">
        <f t="shared" si="11"/>
        <v>0</v>
      </c>
      <c r="P42" s="349">
        <f t="shared" si="11"/>
        <v>0</v>
      </c>
      <c r="Q42" s="349">
        <f t="shared" si="11"/>
        <v>30993</v>
      </c>
      <c r="R42" s="350">
        <f t="shared" si="11"/>
        <v>20187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44284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4">
      <selection activeCell="D101" sqref="D10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16000</v>
      </c>
      <c r="D26" s="362">
        <f>SUM(D27:D29)</f>
        <v>16000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33</v>
      </c>
      <c r="D27" s="368">
        <v>33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233</v>
      </c>
      <c r="D28" s="368">
        <v>233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15734</v>
      </c>
      <c r="D29" s="368">
        <v>15734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1553</v>
      </c>
      <c r="D30" s="197">
        <v>1553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12</v>
      </c>
      <c r="D31" s="197">
        <v>12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6106</v>
      </c>
      <c r="D32" s="197">
        <v>6106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26</v>
      </c>
      <c r="D40" s="362">
        <f>SUM(D41:D44)</f>
        <v>26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26</v>
      </c>
      <c r="D44" s="368">
        <v>26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23697</v>
      </c>
      <c r="D45" s="438">
        <f>D26+D30+D31+D33+D32+D34+D35+D40</f>
        <v>23697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23697</v>
      </c>
      <c r="D46" s="444">
        <f>D45+D23+D21+D11</f>
        <v>23697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250</v>
      </c>
      <c r="D58" s="138">
        <f>D59+D61</f>
        <v>0</v>
      </c>
      <c r="E58" s="136">
        <f t="shared" si="1"/>
        <v>250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250</v>
      </c>
      <c r="D59" s="197"/>
      <c r="E59" s="136">
        <f t="shared" si="1"/>
        <v>250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1956</v>
      </c>
      <c r="D66" s="197"/>
      <c r="E66" s="136">
        <f t="shared" si="1"/>
        <v>1956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2227</v>
      </c>
      <c r="D68" s="435">
        <f>D54+D58+D63+D64+D65+D66</f>
        <v>0</v>
      </c>
      <c r="E68" s="436">
        <f t="shared" si="1"/>
        <v>2227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665</v>
      </c>
      <c r="D70" s="197"/>
      <c r="E70" s="136">
        <f t="shared" si="1"/>
        <v>665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108</v>
      </c>
      <c r="D73" s="137">
        <f>SUM(D74:D76)</f>
        <v>108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58</v>
      </c>
      <c r="D74" s="197">
        <v>58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50</v>
      </c>
      <c r="D76" s="197">
        <v>50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1118</v>
      </c>
      <c r="D77" s="138">
        <f>D78+D80</f>
        <v>1118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113</v>
      </c>
      <c r="D78" s="197">
        <v>113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1005</v>
      </c>
      <c r="D80" s="197">
        <v>1005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4837</v>
      </c>
      <c r="D87" s="134">
        <f>SUM(D88:D92)+D96</f>
        <v>4837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394</v>
      </c>
      <c r="D88" s="197">
        <v>394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2578</v>
      </c>
      <c r="D89" s="197">
        <v>2578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118</v>
      </c>
      <c r="D90" s="197">
        <v>118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857</v>
      </c>
      <c r="D91" s="197">
        <v>857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232</v>
      </c>
      <c r="D92" s="138">
        <f>SUM(D93:D95)</f>
        <v>232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51</v>
      </c>
      <c r="D94" s="197">
        <v>51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181</v>
      </c>
      <c r="D95" s="197">
        <v>181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658</v>
      </c>
      <c r="D96" s="197">
        <v>658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</v>
      </c>
      <c r="D97" s="197">
        <v>25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6088</v>
      </c>
      <c r="D98" s="433">
        <f>D87+D82+D77+D73+D97</f>
        <v>6088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8980</v>
      </c>
      <c r="D99" s="427">
        <f>D98+D70+D68</f>
        <v>6088</v>
      </c>
      <c r="E99" s="427">
        <f>E98+E70+E68</f>
        <v>2892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44284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1004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1005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5</v>
      </c>
      <c r="G20" s="449"/>
      <c r="H20" s="449"/>
      <c r="I20" s="450">
        <f t="shared" si="0"/>
        <v>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38220</v>
      </c>
      <c r="D27" s="456">
        <f t="shared" si="2"/>
        <v>0</v>
      </c>
      <c r="E27" s="456">
        <f t="shared" si="2"/>
        <v>0</v>
      </c>
      <c r="F27" s="456">
        <f t="shared" si="2"/>
        <v>7</v>
      </c>
      <c r="G27" s="456">
        <f t="shared" si="2"/>
        <v>0</v>
      </c>
      <c r="H27" s="456">
        <f t="shared" si="2"/>
        <v>0</v>
      </c>
      <c r="I27" s="457">
        <f t="shared" si="0"/>
        <v>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44284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2019-04-23T09:51:26Z</cp:lastPrinted>
  <dcterms:created xsi:type="dcterms:W3CDTF">2006-09-16T00:00:00Z</dcterms:created>
  <dcterms:modified xsi:type="dcterms:W3CDTF">2021-03-31T08:59:29Z</dcterms:modified>
  <cp:category/>
  <cp:version/>
  <cp:contentType/>
  <cp:contentStatus/>
</cp:coreProperties>
</file>