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<sst xmlns="http://schemas.openxmlformats.org/spreadsheetml/2006/main" count="1083" uniqueCount="905">
  <si>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</si>
  <si>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</si>
  <si>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</si>
  <si>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</si>
  <si>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</si>
  <si>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</si>
  <si>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</si>
  <si>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</si>
  <si>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</si>
  <si>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</si>
  <si>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</si>
  <si>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</si>
  <si>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</si>
  <si>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</si>
  <si>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</si>
  <si>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</si>
  <si>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</si>
  <si>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</si>
  <si>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</si>
  <si>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</si>
  <si>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</si>
  <si>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</si>
  <si>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</si>
  <si>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</si>
  <si>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</si>
  <si>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</si>
  <si>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</si>
  <si>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</si>
  <si>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</si>
  <si>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</si>
  <si>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</si>
  <si>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</si>
  <si>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</si>
  <si>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</si>
  <si>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</si>
  <si>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</si>
  <si>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</si>
  <si>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</si>
  <si>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</si>
  <si>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</si>
  <si>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</si>
  <si>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</si>
  <si>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</si>
  <si>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</si>
  <si>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</si>
  <si>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</si>
  <si>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</si>
  <si>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</si>
  <si>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</si>
  <si>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</si>
  <si>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</si>
  <si>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</si>
  <si>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</si>
  <si>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</si>
  <si>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</si>
  <si>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</si>
  <si>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</si>
  <si>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</si>
  <si>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</si>
  <si>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</si>
  <si>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</si>
  <si>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</si>
  <si>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</si>
  <si>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</si>
  <si>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</si>
  <si>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</si>
  <si>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</si>
  <si>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</si>
  <si>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</si>
  <si>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</si>
  <si>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</si>
  <si>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</si>
  <si>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</si>
  <si>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</si>
  <si>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</si>
  <si>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</si>
  <si>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</si>
  <si>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</si>
  <si>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</si>
  <si>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</si>
  <si>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</si>
  <si>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</si>
  <si>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</si>
  <si>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</si>
  <si>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</si>
  <si>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</si>
  <si>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</si>
  <si>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</si>
  <si>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</si>
  <si>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</si>
  <si>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</si>
  <si>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</si>
  <si>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</si>
  <si>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</si>
  <si>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</si>
  <si>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</si>
  <si>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</si>
  <si>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</si>
  <si>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</si>
  <si>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</si>
  <si>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</si>
  <si>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</si>
  <si>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</si>
  <si>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</si>
  <si>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</si>
  <si>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</si>
  <si>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</si>
  <si>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</si>
  <si>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</si>
  <si>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</si>
  <si>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</si>
  <si>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</si>
  <si>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</si>
  <si>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</si>
  <si>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</si>
  <si>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</si>
  <si>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</si>
  <si>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</si>
  <si>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</si>
  <si>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</si>
  <si>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</si>
  <si>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</si>
  <si>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</si>
  <si>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</si>
  <si>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</si>
  <si>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</si>
  <si>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</si>
  <si>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</si>
  <si>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</si>
  <si>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</si>
  <si>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</si>
  <si>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</si>
  <si>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</si>
  <si>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</si>
  <si>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</si>
  <si>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</si>
  <si>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</si>
  <si>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</si>
  <si>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</si>
  <si>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</si>
  <si>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</si>
  <si>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</si>
  <si>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</si>
  <si>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</si>
  <si>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</si>
  <si>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</si>
  <si>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</si>
  <si>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</si>
  <si>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</si>
  <si>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</si>
  <si>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</si>
  <si>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</si>
  <si>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</si>
  <si>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</si>
  <si>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</si>
  <si>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</si>
  <si>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</si>
  <si>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</si>
  <si>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</si>
  <si>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</si>
  <si>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</si>
  <si>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</si>
  <si>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</si>
  <si>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</si>
  <si>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</si>
  <si>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</si>
  <si>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</si>
  <si>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</si>
  <si>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</si>
  <si>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</si>
  <si>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</si>
  <si>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</si>
  <si>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</si>
  <si>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</si>
  <si>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</si>
  <si>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</si>
  <si>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</si>
  <si>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</si>
  <si>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</si>
  <si>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</si>
  <si>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</si>
  <si>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</si>
  <si>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</si>
  <si>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</si>
  <si>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</si>
  <si>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</si>
  <si>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</si>
  <si>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</si>
  <si>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</si>
  <si>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</si>
  <si>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</si>
  <si>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</si>
  <si>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</si>
  <si>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</si>
  <si>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</si>
  <si>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</si>
  <si>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</si>
  <si>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</si>
  <si>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</si>
  <si>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</si>
  <si>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</si>
  <si>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</si>
  <si>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</si>
  <si>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</si>
  <si>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</si>
  <si>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</si>
  <si>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</si>
  <si>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</si>
  <si>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</si>
  <si>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</si>
  <si>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</si>
  <si>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</si>
  <si>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</si>
  <si>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</si>
  <si>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</si>
  <si>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</si>
  <si>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</si>
  <si>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</si>
  <si>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</si>
  <si>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</si>
  <si>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</si>
  <si>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</si>
  <si>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</si>
  <si>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</si>
  <si>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</si>
  <si>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</si>
  <si>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</si>
  <si>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</si>
  <si>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</si>
  <si>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</si>
  <si>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</si>
  <si>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</si>
  <si>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</si>
  <si>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</si>
  <si>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</si>
  <si>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</si>
  <si>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</si>
  <si>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</si>
  <si>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</si>
  <si>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</si>
  <si>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</si>
  <si>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</si>
  <si>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</si>
  <si>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</si>
  <si>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</si>
  <si>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</si>
  <si>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</si>
  <si>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</si>
  <si>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</si>
  <si>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</si>
  <si>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</si>
  <si>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</si>
  <si>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</si>
  <si>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</si>
  <si>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</si>
  <si>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</si>
  <si>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</si>
  <si>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</si>
  <si>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</si>
  <si>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</si>
  <si>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</si>
  <si>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</si>
  <si>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</si>
  <si>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</si>
  <si>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</si>
  <si>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</si>
  <si>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</si>
  <si>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</si>
  <si>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</si>
  <si>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</si>
  <si>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</si>
  <si>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</si>
  <si>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</si>
  <si>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</si>
  <si>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</si>
  <si>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</si>
  <si>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</si>
  <si>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</si>
  <si>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</si>
  <si>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</si>
  <si>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</si>
  <si>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</si>
  <si>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</si>
  <si>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</si>
  <si>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</si>
  <si>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</si>
  <si>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</si>
  <si>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</si>
  <si>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</si>
  <si>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</si>
  <si>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</si>
  <si>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</si>
  <si>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</si>
  <si>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</si>
  <si>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</si>
  <si>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</si>
  <si>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</si>
  <si>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</si>
  <si>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</si>
  <si>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</si>
  <si>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</si>
  <si>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</si>
  <si>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</si>
  <si>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</si>
  <si>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</si>
  <si>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</si>
  <si>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</si>
  <si>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</si>
  <si>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</si>
  <si>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</si>
  <si>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</si>
  <si>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</si>
  <si>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</si>
  <si>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</si>
  <si>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</si>
  <si>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</si>
  <si>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</si>
  <si>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</si>
  <si>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</si>
  <si>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</si>
  <si>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</si>
  <si>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</si>
  <si>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</si>
  <si>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</si>
  <si>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</si>
  <si>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</si>
  <si>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</si>
  <si>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</si>
  <si>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</si>
  <si>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</si>
  <si>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</si>
  <si>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</si>
  <si>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</si>
  <si>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</si>
  <si>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</si>
  <si>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</si>
  <si>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</si>
  <si>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</si>
  <si>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</si>
  <si>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</si>
  <si>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</si>
  <si>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</si>
  <si>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</si>
  <si>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</si>
  <si>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</si>
  <si>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</si>
  <si>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</si>
  <si>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</si>
  <si>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</si>
  <si>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</si>
  <si>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</si>
  <si>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</si>
  <si>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</si>
  <si>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</si>
  <si>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</si>
  <si>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</si>
  <si>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</si>
  <si>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</si>
  <si>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</si>
  <si>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</si>
  <si>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</si>
  <si>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</si>
  <si>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</si>
  <si>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</si>
  <si>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</si>
  <si>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</si>
  <si>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</si>
  <si>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</si>
  <si>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</si>
  <si>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</si>
  <si>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</si>
  <si>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</si>
  <si>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</si>
  <si>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</si>
  <si>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</si>
  <si>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</si>
  <si>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</si>
  <si>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</si>
  <si>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</si>
  <si>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</si>
  <si>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</si>
  <si>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</si>
  <si>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</si>
  <si>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</si>
  <si>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</si>
  <si>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</si>
  <si>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</si>
  <si>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</si>
  <si>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</si>
  <si>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</si>
  <si>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</si>
  <si>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</si>
  <si>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</si>
  <si>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</si>
  <si>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</si>
  <si>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</si>
  <si>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</si>
  <si>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</si>
  <si>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</si>
  <si>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</si>
  <si>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</si>
  <si>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</si>
  <si>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</si>
  <si>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</si>
  <si>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</si>
  <si>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</si>
  <si>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</si>
  <si>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</si>
  <si>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</si>
  <si>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</si>
  <si>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</si>
  <si>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</si>
  <si>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</si>
  <si>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</si>
  <si>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</si>
  <si>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</si>
  <si>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</si>
  <si>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</si>
  <si>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</si>
  <si>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</si>
  <si>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</si>
  <si>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</si>
  <si>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</si>
  <si>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</si>
  <si>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</si>
  <si>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</si>
  <si>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</si>
  <si>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</si>
  <si>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</si>
  <si>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</si>
  <si>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</si>
  <si>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</si>
  <si>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</si>
  <si>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</si>
  <si>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</si>
  <si>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</si>
  <si>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</si>
  <si>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</si>
  <si>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</si>
  <si>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</si>
  <si>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</si>
  <si>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</si>
  <si>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</si>
  <si>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</si>
  <si>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</si>
  <si>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</si>
  <si>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</si>
  <si>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</si>
  <si>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</si>
  <si>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</si>
  <si>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</si>
  <si>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</si>
  <si>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</si>
  <si>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</si>
  <si>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</si>
  <si>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</si>
  <si>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</si>
  <si>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</si>
  <si>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</si>
  <si>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</si>
  <si>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</si>
  <si>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</si>
  <si>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</si>
  <si>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</si>
  <si>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</si>
  <si>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</si>
  <si>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</si>
  <si>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</si>
  <si>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</si>
  <si>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</si>
  <si>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</si>
  <si>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</si>
  <si>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</si>
  <si>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</si>
  <si>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</si>
  <si>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</si>
  <si>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</si>
  <si>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</si>
  <si>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</si>
  <si>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</si>
  <si>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</si>
  <si>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</si>
  <si>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</si>
  <si>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</si>
  <si>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</si>
  <si>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</si>
  <si>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</si>
  <si>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</si>
  <si>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</si>
  <si>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</si>
  <si>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</si>
  <si>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</si>
  <si>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</si>
  <si>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</si>
  <si>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</si>
  <si>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</si>
  <si>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</si>
  <si>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</si>
  <si>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</si>
  <si>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</si>
  <si>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</si>
  <si>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</si>
  <si>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</si>
  <si>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</si>
  <si>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</si>
  <si>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</si>
  <si>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</si>
  <si>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</si>
  <si>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</si>
  <si>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</si>
  <si>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</si>
  <si>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</si>
  <si>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</si>
  <si>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</si>
  <si>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</si>
  <si>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</si>
  <si>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</si>
  <si>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</si>
  <si>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</si>
  <si>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</si>
  <si>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</si>
  <si>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</si>
  <si>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</si>
  <si>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</si>
  <si>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</si>
  <si>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</si>
  <si>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</si>
  <si>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</si>
  <si>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</si>
  <si>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</si>
  <si>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</si>
  <si>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</si>
  <si>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</si>
  <si>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</si>
  <si>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</si>
  <si>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</si>
  <si>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</si>
  <si>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</si>
  <si>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</si>
  <si>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</si>
  <si>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</si>
  <si>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</si>
  <si>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</si>
  <si>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</si>
  <si>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</si>
  <si>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</si>
  <si>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</si>
  <si>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</si>
  <si>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</si>
  <si>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</si>
  <si>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</si>
  <si>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</si>
  <si>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</si>
  <si>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</si>
  <si>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</si>
  <si>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</si>
  <si>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</si>
  <si>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</si>
  <si>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</si>
  <si>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</si>
  <si>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</si>
  <si>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</si>
  <si>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</si>
  <si>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</si>
  <si>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</si>
  <si>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</si>
  <si>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</si>
  <si>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</si>
  <si>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</si>
  <si>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</si>
  <si>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</si>
  <si>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</si>
  <si>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</si>
  <si>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</si>
  <si>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</si>
  <si>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</si>
  <si>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</si>
  <si>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</si>
  <si>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</si>
  <si>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</si>
  <si>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</si>
  <si>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</si>
  <si>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</si>
  <si>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</si>
  <si>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</si>
  <si>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</si>
  <si>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</si>
  <si>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</si>
  <si>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</si>
  <si>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</si>
  <si>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</si>
  <si>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</si>
  <si>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</si>
  <si>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</si>
  <si>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</si>
  <si>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</si>
  <si>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</si>
  <si>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</si>
  <si>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</si>
  <si>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</si>
  <si>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</si>
  <si>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</si>
  <si>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</si>
  <si>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</si>
  <si>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</si>
  <si>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</si>
  <si>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</si>
  <si>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</si>
  <si>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</si>
  <si>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</si>
  <si>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</si>
  <si>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</si>
  <si>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</si>
  <si>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</si>
  <si>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</si>
  <si>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</si>
  <si>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</si>
  <si>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</si>
  <si>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</si>
  <si>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</si>
  <si>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</si>
  <si>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</si>
  <si>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</si>
  <si>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</si>
  <si>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</si>
  <si>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</si>
  <si>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</si>
  <si>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</si>
  <si>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</si>
  <si>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</si>
  <si>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</si>
  <si>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</si>
  <si>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</si>
  <si>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</si>
  <si>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</si>
  <si>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</si>
  <si>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</si>
  <si>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</si>
  <si>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</si>
  <si>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</si>
  <si>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</si>
  <si>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</si>
  <si>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</si>
  <si>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</si>
  <si>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</si>
  <si>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</si>
  <si>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</si>
  <si>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</si>
  <si>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</si>
  <si>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</si>
  <si>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</si>
  <si>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</si>
  <si>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</si>
  <si>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</si>
  <si>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</si>
  <si>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</si>
  <si>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</si>
  <si>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</si>
  <si>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</si>
  <si>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</si>
  <si>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</si>
  <si>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</si>
  <si>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</si>
  <si>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</si>
  <si>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</si>
  <si>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</si>
  <si>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</si>
  <si>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</si>
  <si>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</si>
  <si>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</si>
  <si>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</si>
  <si>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</si>
  <si>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</si>
  <si>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</si>
  <si>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</si>
  <si>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</si>
  <si>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</si>
  <si>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</si>
  <si>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</si>
  <si>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</si>
  <si>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</si>
  <si>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</si>
  <si>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</si>
  <si>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</si>
  <si>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</si>
  <si>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</si>
  <si>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</si>
  <si>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</si>
  <si>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</si>
  <si>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</si>
  <si>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</si>
  <si>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</si>
  <si>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</si>
  <si>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</si>
  <si>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</si>
  <si>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</si>
  <si>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</si>
  <si>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</si>
  <si>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</si>
  <si>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</si>
  <si>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</si>
  <si>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</si>
  <si>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</si>
  <si>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</si>
  <si>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</si>
  <si>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</si>
  <si>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</si>
  <si>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</si>
  <si>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</si>
  <si>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</si>
  <si>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</si>
  <si>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</si>
  <si>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</si>
  <si>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</si>
  <si>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</si>
  <si>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</si>
  <si>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</si>
  <si>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</si>
  <si>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</si>
  <si>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</si>
  <si>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</si>
  <si>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</si>
  <si>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</si>
  <si>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</si>
  <si>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</si>
  <si>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</si>
  <si>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</si>
  <si>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</si>
  <si>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</si>
  <si>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</si>
  <si>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</si>
  <si>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</si>
  <si>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</si>
  <si>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</si>
  <si>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</si>
  <si>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</si>
  <si>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</si>
  <si>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</si>
  <si>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</si>
  <si>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</si>
  <si>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</si>
  <si>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</si>
  <si>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</si>
  <si>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</si>
  <si>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</si>
  <si>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</si>
  <si>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</si>
  <si>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</si>
  <si>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</si>
  <si>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</si>
  <si>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</si>
  <si>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</si>
  <si>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</si>
  <si>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</si>
  <si>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</si>
  <si>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</si>
  <si>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</si>
  <si>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</si>
  <si>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</si>
  <si>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</si>
  <si>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</si>
  <si>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</si>
  <si>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</si>
  <si>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</si>
  <si>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</si>
  <si>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</si>
  <si>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</si>
  <si>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</si>
  <si>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</si>
  <si>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</si>
  <si>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</si>
  <si>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</si>
  <si>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</si>
  <si>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</si>
  <si>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</si>
  <si>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</si>
  <si>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</si>
  <si>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</si>
  <si>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</si>
  <si>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</si>
  <si>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</si>
  <si>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</si>
  <si>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</si>
  <si>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</si>
  <si>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</si>
  <si>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</si>
  <si>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</si>
  <si>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</si>
  <si>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</si>
  <si>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</si>
  <si>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</si>
  <si>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</si>
  <si>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</si>
  <si>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</si>
  <si>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</si>
  <si>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</si>
  <si>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</si>
  <si>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</si>
  <si>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</si>
  <si>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</si>
  <si>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</si>
  <si>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</si>
  <si>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</si>
  <si>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</si>
  <si>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</si>
  <si>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</si>
  <si>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</si>
  <si>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</si>
  <si>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</si>
  <si>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</si>
  <si>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</si>
  <si>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</si>
  <si>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</si>
  <si>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</si>
  <si>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</si>
  <si>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</si>
  <si>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</si>
  <si>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</si>
  <si>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</si>
  <si>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</si>
  <si>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</si>
  <si>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</si>
  <si>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</si>
  <si>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</si>
  <si>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</si>
  <si>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</si>
  <si>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</si>
  <si>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</si>
  <si>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</si>
  <si>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</si>
  <si>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</si>
  <si>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</si>
  <si>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</si>
  <si>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</si>
  <si>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</si>
  <si>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</si>
  <si>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</si>
  <si>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</si>
  <si>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</si>
  <si>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</si>
  <si>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</si>
  <si>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</si>
  <si>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</si>
  <si>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</si>
  <si>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</si>
  <si>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</si>
  <si>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</si>
  <si>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</si>
  <si>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</si>
  <si>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</si>
  <si>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</si>
  <si>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</si>
  <si>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</si>
  <si>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</si>
  <si>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</si>
  <si>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</si>
  <si>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</si>
  <si>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</si>
  <si>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</si>
  <si>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</si>
  <si>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</si>
  <si>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</si>
  <si>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</si>
  <si>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</si>
  <si>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</si>
  <si>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</si>
  <si>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</si>
  <si>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</si>
  <si>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</si>
  <si>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</si>
  <si>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</si>
  <si>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</si>
  <si>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</si>
  <si>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</si>
  <si>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</si>
  <si>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</si>
  <si>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</si>
  <si>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</si>
  <si>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</si>
  <si>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</si>
  <si>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</si>
  <si>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</si>
  <si>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</si>
  <si>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</si>
  <si>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</si>
  <si>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</si>
  <si>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</si>
  <si>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</si>
  <si>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</si>
  <si>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</si>
  <si>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</si>
  <si>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</si>
  <si>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</si>
  <si>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</si>
  <si>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</si>
  <si>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</si>
  <si>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</si>
  <si>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</si>
  <si>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</si>
  <si>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</si>
  <si>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01.01.-31.03.2014 г.</t>
  </si>
  <si>
    <t>17.04.2014 г.</t>
  </si>
  <si>
    <t xml:space="preserve">Дата  на съставяне: 17.04.2014 г.                                                                                                                        </t>
  </si>
  <si>
    <t xml:space="preserve">Дата на съставяне: 17.04.2014 г.                       </t>
  </si>
  <si>
    <t>Дата на съставяне:17.04.2014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</si>
</sst>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9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95</v>
      </c>
      <c r="D12" s="151">
        <v>98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10</v>
      </c>
      <c r="D13" s="151">
        <v>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237</v>
      </c>
      <c r="D19" s="155">
        <f>SUM(D11:D18)</f>
        <v>240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-228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20419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2511</v>
      </c>
      <c r="H27" s="154">
        <f>SUM(H28:H30)</f>
        <v>2732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2732</v>
      </c>
      <c r="H28" s="152">
        <v>2732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-221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2546</v>
      </c>
      <c r="H33" s="154">
        <f>H27+H31+H32</f>
        <v>2511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20114</v>
      </c>
      <c r="D34" s="155">
        <f>SUM(D35:D38)</f>
        <v>20153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29549</v>
      </c>
      <c r="H36" s="154">
        <f>H25+H17+H33</f>
        <v>29527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3460</v>
      </c>
      <c r="D38" s="151">
        <v>3499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20144</v>
      </c>
      <c r="D45" s="155">
        <f>D34+D39+D44</f>
        <v>20183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3984</v>
      </c>
      <c r="D47" s="151">
        <v>3984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3984</v>
      </c>
      <c r="D51" s="155">
        <f>SUM(D47:D50)</f>
        <v>3984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15</v>
      </c>
      <c r="D54" s="151">
        <v>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24380</v>
      </c>
      <c r="D55" s="155">
        <f>D19+D20+D21+D27+D32+D45+D51+D53+D54</f>
        <v>24425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4009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495</v>
      </c>
      <c r="H61" s="154">
        <f>SUM(H62:H68)</f>
        <v>499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468</v>
      </c>
      <c r="H62" s="152">
        <v>465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3418</v>
      </c>
      <c r="D67" s="151">
        <v>3333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4504</v>
      </c>
      <c r="H71" s="161">
        <f>H59+H60+H61+H69+H70</f>
        <v>4486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65</v>
      </c>
      <c r="D74" s="151">
        <v>196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3483</v>
      </c>
      <c r="D75" s="155">
        <f>SUM(D67:D74)</f>
        <v>3529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2370</v>
      </c>
      <c r="D78" s="155">
        <f>SUM(D79:D81)</f>
        <v>2327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2367</v>
      </c>
      <c r="D79" s="151">
        <v>2324</v>
      </c>
      <c r="E79" s="251" t="s">
        <v>242</v>
      </c>
      <c r="F79" s="261" t="s">
        <v>243</v>
      </c>
      <c r="G79" s="162">
        <f>G71+G74+G75+G76</f>
        <v>4504</v>
      </c>
      <c r="H79" s="162">
        <f>H71+H74+H75+H76</f>
        <v>4486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338</v>
      </c>
      <c r="D83" s="151">
        <v>2255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2708</v>
      </c>
      <c r="D84" s="155">
        <f>D83+D82+D78</f>
        <v>4582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3473</v>
      </c>
      <c r="D88" s="151">
        <v>1467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3479</v>
      </c>
      <c r="D91" s="155">
        <f>SUM(D87:D90)</f>
        <v>1474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9673</v>
      </c>
      <c r="D93" s="155">
        <f>D64+D75+D84+D91+D92</f>
        <v>9588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34053</v>
      </c>
      <c r="D94" s="164">
        <f>D93+D55</f>
        <v>34013</v>
      </c>
      <c r="E94" s="449" t="s">
        <v>270</v>
      </c>
      <c r="F94" s="289" t="s">
        <v>271</v>
      </c>
      <c r="G94" s="165">
        <f>G36+G39+G55+G79</f>
        <v>34053</v>
      </c>
      <c r="H94" s="165">
        <f>H36+H39+H55+H79</f>
        <v>34013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41746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6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01.01.-31.03.2014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14</v>
      </c>
      <c r="D10" s="46">
        <v>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</v>
      </c>
      <c r="D11" s="46">
        <v>3</v>
      </c>
      <c r="E11" s="300" t="s">
        <v>293</v>
      </c>
      <c r="F11" s="549" t="s">
        <v>294</v>
      </c>
      <c r="G11" s="550">
        <v>17</v>
      </c>
      <c r="H11" s="550">
        <v>36</v>
      </c>
    </row>
    <row r="12" spans="1:8" ht="12">
      <c r="A12" s="298" t="s">
        <v>295</v>
      </c>
      <c r="B12" s="299" t="s">
        <v>296</v>
      </c>
      <c r="C12" s="46">
        <v>140</v>
      </c>
      <c r="D12" s="46">
        <v>130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21</v>
      </c>
      <c r="D13" s="46">
        <v>20</v>
      </c>
      <c r="E13" s="301" t="s">
        <v>51</v>
      </c>
      <c r="F13" s="551" t="s">
        <v>300</v>
      </c>
      <c r="G13" s="548">
        <f>SUM(G9:G12)</f>
        <v>17</v>
      </c>
      <c r="H13" s="548">
        <f>SUM(H9:H12)</f>
        <v>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183</v>
      </c>
      <c r="D19" s="49">
        <f>SUM(D9:D15)+D16</f>
        <v>171</v>
      </c>
      <c r="E19" s="304" t="s">
        <v>317</v>
      </c>
      <c r="F19" s="552" t="s">
        <v>318</v>
      </c>
      <c r="G19" s="550">
        <v>205</v>
      </c>
      <c r="H19" s="550">
        <v>241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24</v>
      </c>
      <c r="D22" s="46">
        <v>8</v>
      </c>
      <c r="E22" s="304" t="s">
        <v>326</v>
      </c>
      <c r="F22" s="552" t="s">
        <v>327</v>
      </c>
      <c r="G22" s="550"/>
      <c r="H22" s="550">
        <v>61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43</v>
      </c>
      <c r="H23" s="550"/>
    </row>
    <row r="24" spans="1:18" ht="12">
      <c r="A24" s="298" t="s">
        <v>332</v>
      </c>
      <c r="B24" s="305" t="s">
        <v>333</v>
      </c>
      <c r="C24" s="46">
        <v>15</v>
      </c>
      <c r="D24" s="46"/>
      <c r="E24" s="301" t="s">
        <v>103</v>
      </c>
      <c r="F24" s="554" t="s">
        <v>334</v>
      </c>
      <c r="G24" s="548">
        <f>SUM(G19:G23)</f>
        <v>248</v>
      </c>
      <c r="H24" s="548">
        <f>SUM(H19:H23)</f>
        <v>302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</v>
      </c>
      <c r="D26" s="49">
        <f>SUM(D22:D25)</f>
        <v>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226</v>
      </c>
      <c r="D28" s="50">
        <f>D26+D19</f>
        <v>204</v>
      </c>
      <c r="E28" s="127" t="s">
        <v>339</v>
      </c>
      <c r="F28" s="554" t="s">
        <v>340</v>
      </c>
      <c r="G28" s="548">
        <f>G13+G15+G24</f>
        <v>265</v>
      </c>
      <c r="H28" s="548">
        <f>H13+H15+H24</f>
        <v>338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39</v>
      </c>
      <c r="D30" s="50">
        <f>IF((H28-D28)&gt;0,H28-D28,0)</f>
        <v>134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226</v>
      </c>
      <c r="D33" s="49">
        <f>D28+D31+D32</f>
        <v>204</v>
      </c>
      <c r="E33" s="127" t="s">
        <v>353</v>
      </c>
      <c r="F33" s="554" t="s">
        <v>354</v>
      </c>
      <c r="G33" s="53">
        <f>G32+G31+G28</f>
        <v>265</v>
      </c>
      <c r="H33" s="53">
        <f>H32+H31+H28</f>
        <v>338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39</v>
      </c>
      <c r="D34" s="50">
        <f>IF((H33-D33)&gt;0,H33-D33,0)</f>
        <v>134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11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</v>
      </c>
      <c r="D37" s="430">
        <v>-2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35</v>
      </c>
      <c r="D39" s="460">
        <f>+IF((H33-D33-D35)&gt;0,H33-D33-D35,0)</f>
        <v>125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35</v>
      </c>
      <c r="D41" s="52">
        <f>IF(D39-D40&gt;0,D39-D40,0)</f>
        <v>125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265</v>
      </c>
      <c r="D42" s="53">
        <f>D33+D35+D39</f>
        <v>338</v>
      </c>
      <c r="E42" s="128" t="s">
        <v>380</v>
      </c>
      <c r="F42" s="129" t="s">
        <v>381</v>
      </c>
      <c r="G42" s="53">
        <f>G39+G33</f>
        <v>265</v>
      </c>
      <c r="H42" s="53">
        <f>H39+H33</f>
        <v>338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9">
      <selection activeCell="A56" sqref="A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01.01.-31.03.2014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</v>
      </c>
      <c r="D10" s="54">
        <v>35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-26</v>
      </c>
      <c r="D11" s="54">
        <v>-22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-156</v>
      </c>
      <c r="D13" s="54">
        <v>-145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</v>
      </c>
      <c r="D18" s="54">
        <v>15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-178</v>
      </c>
      <c r="D20" s="55">
        <f>SUM(D10:D19)</f>
        <v>-123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176</v>
      </c>
      <c r="D31" s="54">
        <v>443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176</v>
      </c>
      <c r="D32" s="55">
        <f>SUM(D22:D31)</f>
        <v>443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13</v>
      </c>
      <c r="D36" s="54">
        <v>1612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-16</v>
      </c>
      <c r="D39" s="54">
        <v>-7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2010</v>
      </c>
      <c r="D41" s="54">
        <v>-1903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2007</v>
      </c>
      <c r="D42" s="55">
        <f>SUM(D34:D41)</f>
        <v>-298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2005</v>
      </c>
      <c r="D43" s="55">
        <f>D42+D32+D20</f>
        <v>22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1474</v>
      </c>
      <c r="D44" s="132">
        <v>672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3479</v>
      </c>
      <c r="D45" s="55">
        <f>D44+D43</f>
        <v>694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3479</v>
      </c>
      <c r="D46" s="56">
        <v>694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4">
      <selection activeCell="I15" sqref="I15:J1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01.01.-31.03.2014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2732</v>
      </c>
      <c r="J11" s="58">
        <f>'справка №1-БАЛАНС'!H29+'справка №1-БАЛАНС'!H32</f>
        <v>-221</v>
      </c>
      <c r="K11" s="60"/>
      <c r="L11" s="344">
        <f>SUM(C11:K11)</f>
        <v>29527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2732</v>
      </c>
      <c r="J15" s="61">
        <f t="shared" si="2"/>
        <v>-221</v>
      </c>
      <c r="K15" s="61">
        <f t="shared" si="2"/>
        <v>0</v>
      </c>
      <c r="L15" s="344">
        <f t="shared" si="1"/>
        <v>29527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35</v>
      </c>
      <c r="J16" s="345">
        <f>+'справка №1-БАЛАНС'!G32</f>
        <v>0</v>
      </c>
      <c r="K16" s="60"/>
      <c r="L16" s="344">
        <f t="shared" si="1"/>
        <v>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13</v>
      </c>
      <c r="F26" s="185"/>
      <c r="G26" s="185"/>
      <c r="H26" s="185"/>
      <c r="I26" s="185"/>
      <c r="J26" s="185"/>
      <c r="K26" s="185"/>
      <c r="L26" s="344">
        <f t="shared" si="1"/>
        <v>13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-228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2767</v>
      </c>
      <c r="J29" s="59">
        <f t="shared" si="6"/>
        <v>-221</v>
      </c>
      <c r="K29" s="59">
        <f t="shared" si="6"/>
        <v>0</v>
      </c>
      <c r="L29" s="344">
        <f t="shared" si="1"/>
        <v>29549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-228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2767</v>
      </c>
      <c r="J32" s="59">
        <f t="shared" si="7"/>
        <v>-221</v>
      </c>
      <c r="K32" s="59">
        <f t="shared" si="7"/>
        <v>0</v>
      </c>
      <c r="L32" s="344">
        <f t="shared" si="1"/>
        <v>29549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G31" sqref="G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385</v>
      </c>
      <c r="B2" s="608"/>
      <c r="C2" s="609" t="str">
        <f>'справка №1-БАЛАНС'!E3</f>
        <v>"Българска Холдингова Компания"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7" t="s">
        <v>5</v>
      </c>
      <c r="B3" s="608"/>
      <c r="C3" s="610" t="str">
        <f>'справка №1-БАЛАНС'!E5</f>
        <v>01.01.-31.03.2014 г.</v>
      </c>
      <c r="D3" s="610"/>
      <c r="E3" s="610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165</v>
      </c>
      <c r="L10" s="65">
        <v>3</v>
      </c>
      <c r="M10" s="65"/>
      <c r="N10" s="74">
        <f aca="true" t="shared" si="4" ref="N10:N39">K10+L10-M10</f>
        <v>168</v>
      </c>
      <c r="O10" s="65"/>
      <c r="P10" s="65"/>
      <c r="Q10" s="74">
        <f t="shared" si="0"/>
        <v>168</v>
      </c>
      <c r="R10" s="74">
        <f t="shared" si="1"/>
        <v>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26</v>
      </c>
      <c r="L11" s="65"/>
      <c r="M11" s="65"/>
      <c r="N11" s="74">
        <f t="shared" si="4"/>
        <v>26</v>
      </c>
      <c r="O11" s="65"/>
      <c r="P11" s="65"/>
      <c r="Q11" s="74">
        <f t="shared" si="0"/>
        <v>26</v>
      </c>
      <c r="R11" s="74">
        <f t="shared" si="1"/>
        <v>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388</v>
      </c>
      <c r="L17" s="75">
        <f>SUM(L9:L16)</f>
        <v>3</v>
      </c>
      <c r="M17" s="75">
        <f>SUM(M9:M16)</f>
        <v>0</v>
      </c>
      <c r="N17" s="74">
        <f t="shared" si="4"/>
        <v>391</v>
      </c>
      <c r="O17" s="75">
        <f>SUM(O9:O16)</f>
        <v>0</v>
      </c>
      <c r="P17" s="75">
        <f>SUM(P9:P16)</f>
        <v>0</v>
      </c>
      <c r="Q17" s="74">
        <f t="shared" si="5"/>
        <v>391</v>
      </c>
      <c r="R17" s="74">
        <f t="shared" si="6"/>
        <v>237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20223</v>
      </c>
      <c r="E27" s="192">
        <f aca="true" t="shared" si="8" ref="E27:P27">SUM(E28:E31)</f>
        <v>0</v>
      </c>
      <c r="F27" s="192">
        <f t="shared" si="8"/>
        <v>95</v>
      </c>
      <c r="G27" s="71">
        <f t="shared" si="2"/>
        <v>20128</v>
      </c>
      <c r="H27" s="70">
        <f t="shared" si="8"/>
        <v>0</v>
      </c>
      <c r="I27" s="70">
        <f t="shared" si="8"/>
        <v>14</v>
      </c>
      <c r="J27" s="71">
        <f t="shared" si="3"/>
        <v>20114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20114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3569</v>
      </c>
      <c r="E31" s="189"/>
      <c r="F31" s="189">
        <v>95</v>
      </c>
      <c r="G31" s="74">
        <f t="shared" si="2"/>
        <v>3474</v>
      </c>
      <c r="H31" s="72"/>
      <c r="I31" s="72">
        <v>14</v>
      </c>
      <c r="J31" s="74">
        <f t="shared" si="3"/>
        <v>3460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3460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20253</v>
      </c>
      <c r="E38" s="194">
        <f aca="true" t="shared" si="12" ref="E38:P38">E27+E32+E37</f>
        <v>0</v>
      </c>
      <c r="F38" s="194">
        <f t="shared" si="12"/>
        <v>95</v>
      </c>
      <c r="G38" s="74">
        <f t="shared" si="2"/>
        <v>20158</v>
      </c>
      <c r="H38" s="75">
        <f t="shared" si="12"/>
        <v>0</v>
      </c>
      <c r="I38" s="75">
        <f t="shared" si="12"/>
        <v>14</v>
      </c>
      <c r="J38" s="74">
        <f t="shared" si="3"/>
        <v>20144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20144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20884</v>
      </c>
      <c r="E40" s="438">
        <f>E17+E18+E19+E25+E38+E39</f>
        <v>0</v>
      </c>
      <c r="F40" s="438">
        <f aca="true" t="shared" si="13" ref="F40:R40">F17+F18+F19+F25+F38+F39</f>
        <v>95</v>
      </c>
      <c r="G40" s="438">
        <f t="shared" si="13"/>
        <v>20789</v>
      </c>
      <c r="H40" s="438">
        <f t="shared" si="13"/>
        <v>0</v>
      </c>
      <c r="I40" s="438">
        <f t="shared" si="13"/>
        <v>14</v>
      </c>
      <c r="J40" s="438">
        <f t="shared" si="13"/>
        <v>20775</v>
      </c>
      <c r="K40" s="438">
        <f t="shared" si="13"/>
        <v>391</v>
      </c>
      <c r="L40" s="438">
        <f t="shared" si="13"/>
        <v>3</v>
      </c>
      <c r="M40" s="438">
        <f t="shared" si="13"/>
        <v>0</v>
      </c>
      <c r="N40" s="438">
        <f t="shared" si="13"/>
        <v>394</v>
      </c>
      <c r="O40" s="438">
        <f t="shared" si="13"/>
        <v>0</v>
      </c>
      <c r="P40" s="438">
        <f t="shared" si="13"/>
        <v>0</v>
      </c>
      <c r="Q40" s="438">
        <f t="shared" si="13"/>
        <v>394</v>
      </c>
      <c r="R40" s="438">
        <f t="shared" si="13"/>
        <v>20381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595" t="s">
        <v>869</v>
      </c>
      <c r="P44" s="596"/>
      <c r="Q44" s="596"/>
      <c r="R44" s="59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5">
      <selection activeCell="C69" sqref="C6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01.01.-31.03.2014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3984</v>
      </c>
      <c r="D11" s="119">
        <f>SUM(D12:D14)</f>
        <v>0</v>
      </c>
      <c r="E11" s="120">
        <f>SUM(E12:E14)</f>
        <v>3984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3984</v>
      </c>
      <c r="D12" s="108"/>
      <c r="E12" s="120">
        <f aca="true" t="shared" si="0" ref="E12:E42">C12-D12</f>
        <v>3984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3984</v>
      </c>
      <c r="D19" s="104">
        <f>D11+D15+D16</f>
        <v>0</v>
      </c>
      <c r="E19" s="118">
        <f>E11+E15+E16</f>
        <v>3984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15</v>
      </c>
      <c r="D21" s="108">
        <v>15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3418</v>
      </c>
      <c r="D24" s="119">
        <f>SUM(D25:D27)</f>
        <v>3418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1592</v>
      </c>
      <c r="D25" s="108">
        <v>1592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63</v>
      </c>
      <c r="D26" s="108">
        <v>63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1763</v>
      </c>
      <c r="D27" s="108">
        <v>1763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65</v>
      </c>
      <c r="D38" s="105">
        <f>SUM(D39:D42)</f>
        <v>65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65</v>
      </c>
      <c r="D42" s="108">
        <v>65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3483</v>
      </c>
      <c r="D43" s="104">
        <f>D24+D28+D29+D31+D30+D32+D33+D38</f>
        <v>3483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7482</v>
      </c>
      <c r="D44" s="103">
        <f>D43+D21+D19+D9</f>
        <v>3498</v>
      </c>
      <c r="E44" s="118">
        <f>E43+E21+E19+E9</f>
        <v>3984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468</v>
      </c>
      <c r="D71" s="105">
        <f>SUM(D72:D74)</f>
        <v>468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468</v>
      </c>
      <c r="D74" s="108">
        <v>468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4009</v>
      </c>
      <c r="D75" s="103">
        <f>D76+D78</f>
        <v>4009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4009</v>
      </c>
      <c r="D76" s="108">
        <v>4009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</v>
      </c>
      <c r="D85" s="104">
        <f>SUM(D86:D90)+D94</f>
        <v>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4504</v>
      </c>
      <c r="D96" s="104">
        <f>D85+D80+D75+D71+D95</f>
        <v>4504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4504</v>
      </c>
      <c r="D97" s="104">
        <f>D96+D68+D66</f>
        <v>4504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4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01.01.-31.03.2014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3192</v>
      </c>
      <c r="G15" s="98"/>
      <c r="H15" s="98">
        <v>14</v>
      </c>
      <c r="I15" s="434">
        <f t="shared" si="0"/>
        <v>3178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20228</v>
      </c>
      <c r="G17" s="85">
        <f t="shared" si="1"/>
        <v>0</v>
      </c>
      <c r="H17" s="85">
        <f t="shared" si="1"/>
        <v>84</v>
      </c>
      <c r="I17" s="434">
        <f t="shared" si="0"/>
        <v>20144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43</v>
      </c>
      <c r="H23" s="98"/>
      <c r="I23" s="434">
        <f t="shared" si="0"/>
        <v>2367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2342</v>
      </c>
      <c r="G26" s="85">
        <f t="shared" si="2"/>
        <v>43</v>
      </c>
      <c r="H26" s="85">
        <f t="shared" si="2"/>
        <v>15</v>
      </c>
      <c r="I26" s="434">
        <f t="shared" si="0"/>
        <v>2370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20">
      <selection activeCell="E43" sqref="E4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01.01.-31.03.2014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2014-04-08T08:29:59Z</cp:lastPrinted>
  <dcterms:created xsi:type="dcterms:W3CDTF">2000-06-29T12:02:40Z</dcterms:created>
  <dcterms:modified xsi:type="dcterms:W3CDTF">2014-04-08T08:30:55Z</dcterms:modified>
  <cp:category/>
  <cp:version/>
  <cp:contentType/>
  <cp:contentStatus/>
</cp:coreProperties>
</file>