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№4-ОСК'!$A$1:$N$40</definedName>
    <definedName name="_xlnm.Print_Area" localSheetId="6">'справка №7'!$A$1:$J$30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<sst xmlns="http://schemas.openxmlformats.org/spreadsheetml/2006/main" count="1068" uniqueCount="876">
  <si>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</si>
  <si>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</si>
  <si>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</si>
  <si>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</si>
  <si>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</si>
  <si>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</si>
  <si>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</si>
  <si>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</si>
  <si>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</si>
  <si>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</si>
  <si>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</si>
  <si>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</si>
  <si>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</si>
  <si>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</si>
  <si>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</si>
  <si>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</si>
  <si>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</si>
  <si>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</si>
  <si>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</si>
  <si>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</si>
  <si>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</si>
  <si>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</si>
  <si>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</si>
  <si>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</si>
  <si>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</si>
  <si>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</si>
  <si>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</si>
  <si>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</si>
  <si>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</si>
  <si>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</si>
  <si>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</si>
  <si>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</si>
  <si>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</si>
  <si>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</si>
  <si>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</si>
  <si>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</si>
  <si>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</si>
  <si>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</si>
  <si>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</si>
  <si>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</si>
  <si>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</si>
  <si>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</si>
  <si>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</si>
  <si>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</si>
  <si>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</si>
  <si>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</si>
  <si>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</si>
  <si>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</si>
  <si>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</si>
  <si>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</si>
  <si>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</si>
  <si>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</si>
  <si>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</si>
  <si>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</si>
  <si>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</si>
  <si>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</si>
  <si>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</si>
  <si>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</si>
  <si>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</si>
  <si>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</si>
  <si>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</si>
  <si>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</si>
  <si>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</si>
  <si>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</si>
  <si>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</si>
  <si>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</si>
  <si>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</si>
  <si>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</si>
  <si>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</si>
  <si>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</si>
  <si>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</si>
  <si>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</si>
  <si>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</si>
  <si>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</si>
  <si>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</si>
  <si>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</si>
  <si>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</si>
  <si>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</si>
  <si>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</si>
  <si>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</si>
  <si>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</si>
  <si>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</si>
  <si>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</si>
  <si>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</si>
  <si>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</si>
  <si>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</si>
  <si>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</si>
  <si>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</si>
  <si>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</si>
  <si>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</si>
  <si>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</si>
  <si>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</si>
  <si>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</si>
  <si>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</si>
  <si>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</si>
  <si>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</si>
  <si>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</si>
  <si>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</si>
  <si>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</si>
  <si>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</si>
  <si>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</si>
  <si>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</si>
  <si>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</si>
  <si>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</si>
  <si>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</si>
  <si>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</si>
  <si>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</si>
  <si>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</si>
  <si>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</si>
  <si>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</si>
  <si>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</si>
  <si>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</si>
  <si>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</si>
  <si>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</si>
  <si>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</si>
  <si>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</si>
  <si>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</si>
  <si>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</si>
  <si>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</si>
  <si>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</si>
  <si>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</si>
  <si>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</si>
  <si>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</si>
  <si>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</si>
  <si>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</si>
  <si>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</si>
  <si>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</si>
  <si>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</si>
  <si>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</si>
  <si>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</si>
  <si>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</si>
  <si>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</si>
  <si>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</si>
  <si>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</si>
  <si>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</si>
  <si>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</si>
  <si>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</si>
  <si>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</si>
  <si>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</si>
  <si>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</si>
  <si>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</si>
  <si>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</si>
  <si>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</si>
  <si>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</si>
  <si>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</si>
  <si>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</si>
  <si>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</si>
  <si>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</si>
  <si>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</si>
  <si>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</si>
  <si>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</si>
  <si>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</si>
  <si>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</si>
  <si>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</si>
  <si>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</si>
  <si>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</si>
  <si>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</si>
  <si>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</si>
  <si>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</si>
  <si>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</si>
  <si>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</si>
  <si>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</si>
  <si>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</si>
  <si>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</si>
  <si>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</si>
  <si>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</si>
  <si>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</si>
  <si>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</si>
  <si>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</si>
  <si>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</si>
  <si>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</si>
  <si>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</si>
  <si>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</si>
  <si>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</si>
  <si>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</si>
  <si>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</si>
  <si>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</si>
  <si>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</si>
  <si>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</si>
  <si>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</si>
  <si>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</si>
  <si>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</si>
  <si>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</si>
  <si>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</si>
  <si>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</si>
  <si>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</si>
  <si>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</si>
  <si>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</si>
  <si>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</si>
  <si>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</si>
  <si>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</si>
  <si>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</si>
  <si>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</si>
  <si>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</si>
  <si>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</si>
  <si>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</si>
  <si>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</si>
  <si>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</si>
  <si>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</si>
  <si>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</si>
  <si>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</si>
  <si>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</si>
  <si>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</si>
  <si>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</si>
  <si>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</si>
  <si>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</si>
  <si>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</si>
  <si>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</si>
  <si>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</si>
  <si>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</si>
  <si>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</si>
  <si>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</si>
  <si>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</si>
  <si>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</si>
  <si>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</si>
  <si>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</si>
  <si>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</si>
  <si>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</si>
  <si>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</si>
  <si>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</si>
  <si>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</si>
  <si>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</si>
  <si>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</si>
  <si>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</si>
  <si>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</si>
  <si>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</si>
  <si>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</si>
  <si>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</si>
  <si>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</si>
  <si>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</si>
  <si>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</si>
  <si>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</si>
  <si>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</si>
  <si>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</si>
  <si>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</si>
  <si>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</si>
  <si>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</si>
  <si>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</si>
  <si>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</si>
  <si>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</si>
  <si>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</si>
  <si>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</si>
  <si>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</si>
  <si>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</si>
  <si>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</si>
  <si>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</si>
  <si>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</si>
  <si>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</si>
  <si>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</si>
  <si>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</si>
  <si>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</si>
  <si>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</si>
  <si>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</si>
  <si>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</si>
  <si>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</si>
  <si>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</si>
  <si>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</si>
  <si>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</si>
  <si>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</si>
  <si>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</si>
  <si>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</si>
  <si>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</si>
  <si>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</si>
  <si>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</si>
  <si>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</si>
  <si>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</si>
  <si>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</si>
  <si>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</si>
  <si>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</si>
  <si>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</si>
  <si>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</si>
  <si>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</si>
  <si>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</si>
  <si>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</si>
  <si>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</si>
  <si>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</si>
  <si>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</si>
  <si>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</si>
  <si>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</si>
  <si>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</si>
  <si>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</si>
  <si>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</si>
  <si>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</si>
  <si>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</si>
  <si>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</si>
  <si>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</si>
  <si>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</si>
  <si>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</si>
  <si>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</si>
  <si>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</si>
  <si>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</si>
  <si>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</si>
  <si>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</si>
  <si>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</si>
  <si>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</si>
  <si>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</si>
  <si>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</si>
  <si>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</si>
  <si>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</si>
  <si>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</si>
  <si>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</si>
  <si>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</si>
  <si>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</si>
  <si>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</si>
  <si>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</si>
  <si>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</si>
  <si>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</si>
  <si>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</si>
  <si>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</si>
  <si>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</si>
  <si>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</si>
  <si>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</si>
  <si>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</si>
  <si>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</si>
  <si>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</si>
  <si>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</si>
  <si>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</si>
  <si>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</si>
  <si>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</si>
  <si>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</si>
  <si>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</si>
  <si>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</si>
  <si>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</si>
  <si>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</si>
  <si>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</si>
  <si>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</si>
  <si>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</si>
  <si>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</si>
  <si>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</si>
  <si>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</si>
  <si>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</si>
  <si>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</si>
  <si>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</si>
  <si>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</si>
  <si>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</si>
  <si>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</si>
  <si>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</si>
  <si>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</si>
  <si>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</si>
  <si>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</si>
  <si>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</si>
  <si>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</si>
  <si>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</si>
  <si>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</si>
  <si>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</si>
  <si>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</si>
  <si>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</si>
  <si>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</si>
  <si>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</si>
  <si>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</si>
  <si>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</si>
  <si>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</si>
  <si>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</si>
  <si>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</si>
  <si>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</si>
  <si>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</si>
  <si>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</si>
  <si>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</si>
  <si>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</si>
  <si>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</si>
  <si>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</si>
  <si>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</si>
  <si>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</si>
  <si>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</si>
  <si>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</si>
  <si>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</si>
  <si>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</si>
  <si>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</si>
  <si>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</si>
  <si>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</si>
  <si>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</si>
  <si>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</si>
  <si>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</si>
  <si>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</si>
  <si>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</si>
  <si>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</si>
  <si>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</si>
  <si>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</si>
  <si>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</si>
  <si>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</si>
  <si>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</si>
  <si>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</si>
  <si>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</si>
  <si>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</si>
  <si>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</si>
  <si>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</si>
  <si>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</si>
  <si>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</si>
  <si>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</si>
  <si>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</si>
  <si>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</si>
  <si>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</si>
  <si>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</si>
  <si>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</si>
  <si>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</si>
  <si>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</si>
  <si>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</si>
  <si>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</si>
  <si>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</si>
  <si>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</si>
  <si>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</si>
  <si>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</si>
  <si>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</si>
  <si>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</si>
  <si>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</si>
  <si>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</si>
  <si>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</si>
  <si>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</si>
  <si>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</si>
  <si>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</si>
  <si>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</si>
  <si>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</si>
  <si>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</si>
  <si>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</si>
  <si>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</si>
  <si>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</si>
  <si>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</si>
  <si>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</si>
  <si>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</si>
  <si>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</si>
  <si>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</si>
  <si>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</si>
  <si>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</si>
  <si>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</si>
  <si>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</si>
  <si>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</si>
  <si>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</si>
  <si>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</si>
  <si>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</si>
  <si>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</si>
  <si>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</si>
  <si>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</si>
  <si>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</si>
  <si>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</si>
  <si>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</si>
  <si>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</si>
  <si>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</si>
  <si>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</si>
  <si>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</si>
  <si>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</si>
  <si>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</si>
  <si>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</si>
  <si>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</si>
  <si>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</si>
  <si>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</si>
  <si>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</si>
  <si>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</si>
  <si>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</si>
  <si>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</si>
  <si>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</si>
  <si>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</si>
  <si>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</si>
  <si>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</si>
  <si>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</si>
  <si>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</si>
  <si>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</si>
  <si>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</si>
  <si>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</si>
  <si>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</si>
  <si>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</si>
  <si>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</si>
  <si>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</si>
  <si>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</si>
  <si>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</si>
  <si>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</si>
  <si>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</si>
  <si>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</si>
  <si>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</si>
  <si>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</si>
  <si>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</si>
  <si>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</si>
  <si>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</si>
  <si>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</si>
  <si>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</si>
  <si>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</si>
  <si>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</si>
  <si>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</si>
  <si>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</si>
  <si>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</si>
  <si>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</si>
  <si>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</si>
  <si>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</si>
  <si>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</si>
  <si>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</si>
  <si>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</si>
  <si>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</si>
  <si>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</si>
  <si>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</si>
  <si>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</si>
  <si>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</si>
  <si>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</si>
  <si>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</si>
  <si>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</si>
  <si>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</si>
  <si>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</si>
  <si>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</si>
  <si>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</si>
  <si>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</si>
  <si>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</si>
  <si>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</si>
  <si>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</si>
  <si>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</si>
  <si>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</si>
  <si>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</si>
  <si>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</si>
  <si>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</si>
  <si>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</si>
  <si>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</si>
  <si>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</si>
  <si>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</si>
  <si>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</si>
  <si>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</si>
  <si>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</si>
  <si>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</si>
  <si>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</si>
  <si>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</si>
  <si>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</si>
  <si>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</si>
  <si>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</si>
  <si>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</si>
  <si>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</si>
  <si>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</si>
  <si>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</si>
  <si>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</si>
  <si>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</si>
  <si>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</si>
  <si>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</si>
  <si>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</si>
  <si>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</si>
  <si>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</si>
  <si>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</si>
  <si>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</si>
  <si>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</si>
  <si>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</si>
  <si>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</si>
  <si>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</si>
  <si>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</si>
  <si>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</si>
  <si>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</si>
  <si>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</si>
  <si>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</si>
  <si>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</si>
  <si>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</si>
  <si>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</si>
  <si>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</si>
  <si>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</si>
  <si>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</si>
  <si>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</si>
  <si>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</si>
  <si>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</si>
  <si>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</si>
  <si>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</si>
  <si>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</si>
  <si>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</si>
  <si>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</si>
  <si>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</si>
  <si>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</si>
  <si>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</si>
  <si>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</si>
  <si>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</si>
  <si>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</si>
  <si>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</si>
  <si>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</si>
  <si>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</si>
  <si>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</si>
  <si>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</si>
  <si>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</si>
  <si>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</si>
  <si>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</si>
  <si>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</si>
  <si>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</si>
  <si>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</si>
  <si>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</si>
  <si>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</si>
  <si>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</si>
  <si>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</si>
  <si>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</si>
  <si>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</si>
  <si>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</si>
  <si>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</si>
  <si>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</si>
  <si>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</si>
  <si>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</si>
  <si>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</si>
  <si>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</si>
  <si>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</si>
  <si>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</si>
  <si>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</si>
  <si>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</si>
  <si>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</si>
  <si>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</si>
  <si>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</si>
  <si>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</si>
  <si>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</si>
  <si>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</si>
  <si>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</si>
  <si>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</si>
  <si>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</si>
  <si>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</si>
  <si>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</si>
  <si>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</si>
  <si>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</si>
  <si>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</si>
  <si>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</si>
  <si>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</si>
  <si>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</si>
  <si>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</si>
  <si>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</si>
  <si>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</si>
  <si>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</si>
  <si>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</si>
  <si>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</si>
  <si>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</si>
  <si>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</si>
  <si>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</si>
  <si>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</si>
  <si>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</si>
  <si>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</si>
  <si>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</si>
  <si>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</si>
  <si>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</si>
  <si>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</si>
  <si>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</si>
  <si>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</si>
  <si>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</si>
  <si>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</si>
  <si>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</si>
  <si>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</si>
  <si>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</si>
  <si>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</si>
  <si>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</si>
  <si>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</si>
  <si>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</si>
  <si>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</si>
  <si>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</si>
  <si>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</si>
  <si>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</si>
  <si>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</si>
  <si>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</si>
  <si>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</si>
  <si>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</si>
  <si>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</si>
  <si>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</si>
  <si>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</si>
  <si>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</si>
  <si>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</si>
  <si>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</si>
  <si>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</si>
  <si>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</si>
  <si>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</si>
  <si>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</si>
  <si>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</si>
  <si>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</si>
  <si>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</si>
  <si>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</si>
  <si>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</si>
  <si>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</si>
  <si>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</si>
  <si>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</si>
  <si>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</si>
  <si>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</si>
  <si>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</si>
  <si>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</si>
  <si>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</si>
  <si>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</si>
  <si>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</si>
  <si>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</si>
  <si>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</si>
  <si>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</si>
  <si>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</si>
  <si>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</si>
  <si>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</si>
  <si>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</si>
  <si>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</si>
  <si>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</si>
  <si>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</si>
  <si>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</si>
  <si>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</si>
  <si>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</si>
  <si>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</si>
  <si>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</si>
  <si>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</si>
  <si>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</si>
  <si>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</si>
  <si>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</si>
  <si>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</si>
  <si>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</si>
  <si>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</si>
  <si>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</si>
  <si>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</si>
  <si>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</si>
  <si>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</si>
  <si>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</si>
  <si>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</si>
  <si>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</si>
  <si>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</si>
  <si>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</si>
  <si>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</si>
  <si>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</si>
  <si>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</si>
  <si>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</si>
  <si>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</si>
  <si>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</si>
  <si>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</si>
  <si>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</si>
  <si>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</si>
  <si>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</si>
  <si>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</si>
  <si>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</si>
  <si>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</si>
  <si>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</si>
  <si>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</si>
  <si>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</si>
  <si>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</si>
  <si>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</si>
  <si>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</si>
  <si>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</si>
  <si>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</si>
  <si>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</si>
  <si>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</si>
  <si>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</si>
  <si>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</si>
  <si>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</si>
  <si>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</si>
  <si>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</si>
  <si>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</si>
  <si>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</si>
  <si>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</si>
  <si>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</si>
  <si>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</si>
  <si>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</si>
  <si>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</si>
  <si>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</si>
  <si>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</si>
  <si>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</si>
  <si>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</si>
  <si>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</si>
  <si>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</si>
  <si>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</si>
  <si>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</si>
  <si>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</si>
  <si>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</si>
  <si>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</si>
  <si>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</si>
  <si>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</si>
  <si>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</si>
  <si>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</si>
  <si>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</si>
  <si>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</si>
  <si>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</si>
  <si>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</si>
  <si>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</si>
  <si>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</si>
  <si>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</si>
  <si>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</si>
  <si>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</si>
  <si>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</si>
  <si>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</si>
  <si>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</si>
  <si>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</si>
  <si>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</si>
  <si>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</si>
  <si>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</si>
  <si>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</si>
  <si>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</si>
  <si>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</si>
  <si>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</si>
  <si>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</si>
  <si>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</si>
  <si>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</si>
  <si>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</si>
  <si>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</si>
  <si>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</si>
  <si>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</si>
  <si>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</si>
  <si>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</si>
  <si>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</si>
  <si>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</si>
  <si>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</si>
  <si>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</si>
  <si>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</si>
  <si>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</si>
  <si>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</si>
  <si>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</si>
  <si>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</si>
  <si>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</si>
  <si>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</si>
  <si>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</si>
  <si>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</si>
  <si>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</si>
  <si>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</si>
  <si>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</si>
  <si>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</si>
  <si>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</si>
  <si>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</si>
  <si>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</si>
  <si>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</si>
  <si>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</si>
  <si>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</si>
  <si>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</si>
  <si>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</si>
  <si>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</si>
  <si>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</si>
  <si>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</si>
  <si>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</si>
  <si>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</si>
  <si>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</si>
  <si>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</si>
  <si>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</si>
  <si>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</si>
  <si>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</si>
  <si>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</si>
  <si>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</si>
  <si>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</si>
  <si>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</si>
  <si>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</si>
  <si>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</si>
  <si>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</si>
  <si>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</si>
  <si>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</si>
  <si>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</si>
  <si>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</si>
  <si>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</si>
  <si>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</si>
  <si>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</si>
  <si>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</si>
  <si>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</si>
  <si>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</si>
  <si>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</si>
  <si>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</si>
  <si>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</si>
  <si>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</si>
  <si>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</si>
  <si>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</si>
  <si>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</si>
  <si>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</si>
  <si>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</si>
  <si>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</si>
  <si>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</si>
  <si>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</si>
  <si>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</si>
  <si>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</si>
  <si>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</si>
  <si>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</si>
  <si>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</si>
  <si>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</si>
  <si>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</si>
  <si>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</si>
  <si>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</si>
  <si>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</si>
  <si>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</si>
  <si>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</si>
  <si>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</si>
  <si>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</si>
  <si>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</si>
  <si>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</si>
  <si>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</si>
  <si>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Еларг Фонд за земеделска земя на АДСИЦ</t>
  </si>
  <si>
    <t xml:space="preserve"> неконсолидиран /междинен</t>
  </si>
  <si>
    <t>Второ тримесечие на 2012 год.</t>
  </si>
  <si>
    <t>Анна Пенкова Менелаева</t>
  </si>
  <si>
    <t>Съставител:Анна Пенкова Менелаева</t>
  </si>
  <si>
    <t>Съставител:  Анна Пенкова Менелаева</t>
  </si>
  <si>
    <t xml:space="preserve">                                    Съставител:                          </t>
  </si>
  <si>
    <t>Съставител: Анна Пенкова Менелаева</t>
  </si>
  <si>
    <t>Дата на съставяне: 26.10.2012</t>
  </si>
  <si>
    <t>Ликвидатор:Веселин Божидаров Данев</t>
  </si>
  <si>
    <t>Ликвидатор:</t>
  </si>
  <si>
    <t>Веселин Божидаров Данев</t>
  </si>
  <si>
    <t>Ликвидатор: Веселин Божидаров Данев</t>
  </si>
  <si>
    <t xml:space="preserve">Ликвидатор: </t>
  </si>
  <si>
    <t>Ликвидатор:  Веселин Божидаров Данев</t>
  </si>
  <si>
    <t>Дата на съставяне:26.10.2012</t>
  </si>
  <si>
    <t xml:space="preserve">Дата на съставяне:26.10.2012           </t>
  </si>
  <si>
    <t xml:space="preserve">Дата  на съставяне:  26.10.2012                                                                                                                    </t>
  </si>
  <si>
    <t>Дата на съставяне:    26.10.2012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</si>
</sst>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D97" sqref="D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857</v>
      </c>
      <c r="F3" s="217" t="s">
        <v>2</v>
      </c>
      <c r="G3" s="172"/>
      <c r="H3" s="461">
        <v>131404159</v>
      </c>
    </row>
    <row r="4" spans="1:8" ht="15">
      <c r="A4" s="575" t="s">
        <v>3</v>
      </c>
      <c r="B4" s="581"/>
      <c r="C4" s="581"/>
      <c r="D4" s="581"/>
      <c r="E4" s="504" t="s">
        <v>858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4" t="s">
        <v>859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59716</v>
      </c>
      <c r="H11" s="152">
        <v>59716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59716</v>
      </c>
      <c r="H12" s="153">
        <v>59716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59716</v>
      </c>
      <c r="H17" s="154">
        <f>H11+H14+H15+H16</f>
        <v>59716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13453</v>
      </c>
      <c r="H19" s="152">
        <v>13453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13453</v>
      </c>
      <c r="H25" s="154">
        <f>H19+H20+H21</f>
        <v>13453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33236</v>
      </c>
      <c r="H27" s="154">
        <f>SUM(H28:H30)</f>
        <v>-8106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41342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-8106</v>
      </c>
      <c r="H29" s="316">
        <v>-8106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14215</v>
      </c>
      <c r="H31" s="152">
        <v>45649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47451</v>
      </c>
      <c r="H33" s="154">
        <f>H27+H31+H32</f>
        <v>37543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120620</v>
      </c>
      <c r="H36" s="154">
        <f>H25+H17+H33</f>
        <v>110712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>
        <v>14453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5284</v>
      </c>
      <c r="H61" s="154">
        <f>SUM(H62:H68)</f>
        <v>466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</v>
      </c>
      <c r="H62" s="152"/>
    </row>
    <row r="63" spans="1:13" ht="15">
      <c r="A63" s="235" t="s">
        <v>195</v>
      </c>
      <c r="B63" s="241" t="s">
        <v>196</v>
      </c>
      <c r="C63" s="151">
        <v>95410</v>
      </c>
      <c r="D63" s="151">
        <v>106652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95410</v>
      </c>
      <c r="D64" s="155">
        <f>SUM(D58:D63)</f>
        <v>106652</v>
      </c>
      <c r="E64" s="237" t="s">
        <v>200</v>
      </c>
      <c r="F64" s="242" t="s">
        <v>201</v>
      </c>
      <c r="G64" s="152">
        <f>118-40</f>
        <v>78</v>
      </c>
      <c r="H64" s="152">
        <v>133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5139</v>
      </c>
      <c r="H65" s="152">
        <v>281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41</v>
      </c>
    </row>
    <row r="67" spans="1:8" ht="15">
      <c r="A67" s="235" t="s">
        <v>207</v>
      </c>
      <c r="B67" s="241" t="s">
        <v>208</v>
      </c>
      <c r="C67" s="151">
        <v>20935</v>
      </c>
      <c r="D67" s="151">
        <v>16440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3956</v>
      </c>
      <c r="D68" s="151">
        <v>2159</v>
      </c>
      <c r="E68" s="237" t="s">
        <v>213</v>
      </c>
      <c r="F68" s="242" t="s">
        <v>214</v>
      </c>
      <c r="G68" s="152">
        <v>2</v>
      </c>
      <c r="H68" s="152">
        <v>9</v>
      </c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958</v>
      </c>
      <c r="H69" s="152">
        <v>51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6282</v>
      </c>
      <c r="H71" s="161">
        <f>H59+H60+H61+H69+H70</f>
        <v>14970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1132</v>
      </c>
      <c r="D74" s="151">
        <v>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26023</v>
      </c>
      <c r="D75" s="155">
        <f>SUM(D67:D74)</f>
        <v>19108</v>
      </c>
      <c r="E75" s="251" t="s">
        <v>160</v>
      </c>
      <c r="F75" s="245" t="s">
        <v>234</v>
      </c>
      <c r="G75" s="152">
        <v>0</v>
      </c>
      <c r="H75" s="152">
        <v>257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6282</v>
      </c>
      <c r="H79" s="162">
        <f>H71+H74+H75+H76</f>
        <v>15227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5214</v>
      </c>
      <c r="D88" s="151">
        <v>178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5216</v>
      </c>
      <c r="D91" s="155">
        <f>SUM(D87:D90)</f>
        <v>178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253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126902</v>
      </c>
      <c r="D93" s="155">
        <f>D64+D75+D84+D91+D92</f>
        <v>125939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126902</v>
      </c>
      <c r="D94" s="164">
        <f>D93+D55</f>
        <v>125939</v>
      </c>
      <c r="E94" s="449" t="s">
        <v>270</v>
      </c>
      <c r="F94" s="289" t="s">
        <v>271</v>
      </c>
      <c r="G94" s="165">
        <f>G36+G39+G55+G79</f>
        <v>126902</v>
      </c>
      <c r="H94" s="165">
        <f>H36+H39+H55+H79</f>
        <v>125939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79" t="s">
        <v>861</v>
      </c>
      <c r="D98" s="579"/>
      <c r="E98" s="579"/>
      <c r="F98" s="170"/>
      <c r="G98" s="171"/>
      <c r="H98" s="172"/>
      <c r="M98" s="157"/>
    </row>
    <row r="99" spans="3:8" ht="15">
      <c r="C99" s="1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="120" zoomScaleSheetLayoutView="120" zoomScalePageLayoutView="0" workbookViewId="0" topLeftCell="A1">
      <selection activeCell="E25" sqref="E25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3" t="str">
        <f>'справка №1-БАЛАНС'!E3</f>
        <v> Еларг Фонд за земеделска земя на АДСИЦ</v>
      </c>
      <c r="C2" s="583"/>
      <c r="D2" s="583"/>
      <c r="E2" s="583"/>
      <c r="F2" s="585" t="s">
        <v>2</v>
      </c>
      <c r="G2" s="585"/>
      <c r="H2" s="525">
        <f>'справка №1-БАЛАНС'!H3</f>
        <v>131404159</v>
      </c>
    </row>
    <row r="3" spans="1:8" ht="15">
      <c r="A3" s="467" t="s">
        <v>274</v>
      </c>
      <c r="B3" s="583" t="str">
        <f>'справка №1-БАЛАНС'!E4</f>
        <v> неконсолидиран /междинен</v>
      </c>
      <c r="C3" s="583"/>
      <c r="D3" s="583"/>
      <c r="E3" s="583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4" t="str">
        <f>'справка №1-БАЛАНС'!E5</f>
        <v>Второ тримесечие на 2012 год.</v>
      </c>
      <c r="C4" s="584"/>
      <c r="D4" s="584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</v>
      </c>
      <c r="D9" s="46">
        <v>1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3126</v>
      </c>
      <c r="D10" s="46">
        <f>3901-181</f>
        <v>3720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/>
      <c r="D11" s="46">
        <v>17</v>
      </c>
      <c r="E11" s="300" t="s">
        <v>292</v>
      </c>
      <c r="F11" s="548" t="s">
        <v>293</v>
      </c>
      <c r="G11" s="549">
        <v>3679</v>
      </c>
      <c r="H11" s="549">
        <v>3823</v>
      </c>
    </row>
    <row r="12" spans="1:8" ht="12">
      <c r="A12" s="298" t="s">
        <v>294</v>
      </c>
      <c r="B12" s="299" t="s">
        <v>295</v>
      </c>
      <c r="C12" s="46">
        <v>262</v>
      </c>
      <c r="D12" s="46">
        <f>311-6</f>
        <v>305</v>
      </c>
      <c r="E12" s="300" t="s">
        <v>78</v>
      </c>
      <c r="F12" s="548" t="s">
        <v>296</v>
      </c>
      <c r="G12" s="549">
        <f>27227+136</f>
        <v>27363</v>
      </c>
      <c r="H12" s="549">
        <f>16167+55</f>
        <v>16222</v>
      </c>
    </row>
    <row r="13" spans="1:18" ht="12">
      <c r="A13" s="298" t="s">
        <v>297</v>
      </c>
      <c r="B13" s="299" t="s">
        <v>298</v>
      </c>
      <c r="C13" s="46">
        <v>9</v>
      </c>
      <c r="D13" s="46">
        <v>12</v>
      </c>
      <c r="E13" s="301" t="s">
        <v>51</v>
      </c>
      <c r="F13" s="550" t="s">
        <v>299</v>
      </c>
      <c r="G13" s="547">
        <f>SUM(G9:G12)</f>
        <v>31042</v>
      </c>
      <c r="H13" s="547">
        <f>SUM(H9:H12)</f>
        <v>20045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19400</v>
      </c>
      <c r="D14" s="46">
        <f>7206</f>
        <v>7206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f>3221</f>
        <v>3221</v>
      </c>
      <c r="D16" s="47">
        <f>3413-6-35</f>
        <v>3372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>
        <v>705</v>
      </c>
      <c r="D17" s="48">
        <v>2292</v>
      </c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26019</v>
      </c>
      <c r="D19" s="49">
        <f>SUM(D9:D15)+D16</f>
        <v>14633</v>
      </c>
      <c r="E19" s="304" t="s">
        <v>316</v>
      </c>
      <c r="F19" s="551" t="s">
        <v>317</v>
      </c>
      <c r="G19" s="549">
        <v>16</v>
      </c>
      <c r="H19" s="549">
        <v>33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697</v>
      </c>
      <c r="D22" s="46">
        <v>872</v>
      </c>
      <c r="E22" s="304" t="s">
        <v>325</v>
      </c>
      <c r="F22" s="551" t="s">
        <v>326</v>
      </c>
      <c r="G22" s="549"/>
      <c r="H22" s="549">
        <v>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>
        <v>56</v>
      </c>
      <c r="H23" s="549">
        <v>28</v>
      </c>
    </row>
    <row r="24" spans="1:18" ht="12">
      <c r="A24" s="298" t="s">
        <v>331</v>
      </c>
      <c r="B24" s="305" t="s">
        <v>332</v>
      </c>
      <c r="C24" s="46">
        <v>1</v>
      </c>
      <c r="D24" s="46">
        <v>10</v>
      </c>
      <c r="E24" s="301" t="s">
        <v>103</v>
      </c>
      <c r="F24" s="553" t="s">
        <v>333</v>
      </c>
      <c r="G24" s="547">
        <f>SUM(G19:G23)</f>
        <v>72</v>
      </c>
      <c r="H24" s="547">
        <f>SUM(H19:H23)</f>
        <v>63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154</v>
      </c>
      <c r="D25" s="46">
        <v>2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852</v>
      </c>
      <c r="D26" s="49">
        <f>SUM(D22:D25)</f>
        <v>884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26871</v>
      </c>
      <c r="D28" s="50">
        <f>D26+D19</f>
        <v>15517</v>
      </c>
      <c r="E28" s="127" t="s">
        <v>338</v>
      </c>
      <c r="F28" s="553" t="s">
        <v>339</v>
      </c>
      <c r="G28" s="547">
        <f>G13+G15+G24</f>
        <v>31114</v>
      </c>
      <c r="H28" s="547">
        <f>H13+H15+H24</f>
        <v>20108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4243</v>
      </c>
      <c r="D30" s="50">
        <f>IF((H28-D28)&gt;0,H28-D28,0)</f>
        <v>4591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848</v>
      </c>
      <c r="B31" s="306" t="s">
        <v>344</v>
      </c>
      <c r="C31" s="46">
        <v>2005</v>
      </c>
      <c r="D31" s="46"/>
      <c r="E31" s="296" t="s">
        <v>851</v>
      </c>
      <c r="F31" s="551" t="s">
        <v>345</v>
      </c>
      <c r="G31" s="549"/>
      <c r="H31" s="549">
        <v>510</v>
      </c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>
        <v>7967</v>
      </c>
      <c r="H32" s="549"/>
    </row>
    <row r="33" spans="1:18" ht="12">
      <c r="A33" s="128" t="s">
        <v>350</v>
      </c>
      <c r="B33" s="306" t="s">
        <v>351</v>
      </c>
      <c r="C33" s="49">
        <f>C28-C31+C32</f>
        <v>24866</v>
      </c>
      <c r="D33" s="49">
        <f>D28-D31+D32</f>
        <v>15517</v>
      </c>
      <c r="E33" s="127" t="s">
        <v>352</v>
      </c>
      <c r="F33" s="553" t="s">
        <v>353</v>
      </c>
      <c r="G33" s="53">
        <f>G32-G31+G28</f>
        <v>39081</v>
      </c>
      <c r="H33" s="53">
        <f>H32-H31+H28</f>
        <v>19598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14215</v>
      </c>
      <c r="D34" s="50">
        <f>IF((H33-D33)&gt;0,H33-D33,0)</f>
        <v>4081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14215</v>
      </c>
      <c r="D39" s="460">
        <f>+IF((H33-D33-D35)&gt;0,H33-D33-D35,0)</f>
        <v>4081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14215</v>
      </c>
      <c r="D41" s="52">
        <f>IF(H39=0,IF(D39-D40&gt;0,D39-D40+H40,0),IF(H39-H40&lt;0,H40-H39+D39,0))</f>
        <v>4081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39081</v>
      </c>
      <c r="D42" s="53">
        <f>D33+D35+D39</f>
        <v>19598</v>
      </c>
      <c r="E42" s="128" t="s">
        <v>379</v>
      </c>
      <c r="F42" s="129" t="s">
        <v>380</v>
      </c>
      <c r="G42" s="53">
        <f>G39+G33</f>
        <v>39081</v>
      </c>
      <c r="H42" s="53">
        <f>H39+H33</f>
        <v>19598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6" t="s">
        <v>855</v>
      </c>
      <c r="B45" s="586"/>
      <c r="C45" s="586"/>
      <c r="D45" s="586"/>
      <c r="E45" s="58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41208</v>
      </c>
      <c r="C48" s="427" t="s">
        <v>381</v>
      </c>
      <c r="D48" s="582" t="s">
        <v>860</v>
      </c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867</v>
      </c>
      <c r="D50" s="582" t="s">
        <v>868</v>
      </c>
      <c r="E50" s="582"/>
      <c r="F50" s="582"/>
      <c r="G50" s="582"/>
      <c r="H50" s="582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Normal="90" zoomScaleSheetLayoutView="100"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Еларг Фонд за земеделска земя на АДСИЦ</v>
      </c>
      <c r="C4" s="540" t="s">
        <v>2</v>
      </c>
      <c r="D4" s="540">
        <f>'справка №1-БАЛАНС'!H3</f>
        <v>131404159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 /междинен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Второ тримесечие на 2012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1172</v>
      </c>
      <c r="D10" s="54">
        <v>1651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-7793</v>
      </c>
      <c r="D11" s="54">
        <v>-7495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-268</v>
      </c>
      <c r="D13" s="54">
        <v>-266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-44</v>
      </c>
      <c r="D14" s="54">
        <v>-950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35</v>
      </c>
      <c r="D16" s="54">
        <v>27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353</v>
      </c>
      <c r="D19" s="54">
        <v>-211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-6545</v>
      </c>
      <c r="D20" s="55">
        <f>SUM(D10:D19)</f>
        <v>-7244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-178</v>
      </c>
      <c r="D27" s="54">
        <v>-1751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30685</v>
      </c>
      <c r="D28" s="54">
        <v>16579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632</v>
      </c>
      <c r="D31" s="54">
        <v>-654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31139</v>
      </c>
      <c r="D32" s="55">
        <f>SUM(D22:D31)</f>
        <v>14174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-13965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f>-1184-145</f>
        <v>-1329</v>
      </c>
      <c r="D39" s="54">
        <v>-1146</v>
      </c>
      <c r="E39" s="130"/>
      <c r="F39" s="130"/>
    </row>
    <row r="40" spans="1:6" ht="12">
      <c r="A40" s="332" t="s">
        <v>443</v>
      </c>
      <c r="B40" s="333" t="s">
        <v>444</v>
      </c>
      <c r="C40" s="54">
        <v>-4262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-19556</v>
      </c>
      <c r="D42" s="55">
        <f>SUM(D34:D41)</f>
        <v>-1146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5038</v>
      </c>
      <c r="D43" s="55">
        <f>D42+D32+D20</f>
        <v>5784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178</v>
      </c>
      <c r="D44" s="132">
        <v>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5216</v>
      </c>
      <c r="D45" s="55">
        <f>D44+D43</f>
        <v>5829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87"/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view="pageBreakPreview" zoomScaleSheetLayoutView="100" zoomScalePageLayoutView="0" workbookViewId="0" topLeftCell="A5">
      <selection activeCell="B31" sqref="B3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8" t="s">
        <v>459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0" t="str">
        <f>'справка №1-БАЛАНС'!E3</f>
        <v> Еларг Фонд за земеделска земя на АДСИЦ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131404159</v>
      </c>
      <c r="N3" s="2"/>
    </row>
    <row r="4" spans="1:15" s="531" customFormat="1" ht="13.5" customHeight="1">
      <c r="A4" s="467" t="s">
        <v>460</v>
      </c>
      <c r="B4" s="590" t="str">
        <f>'справка №1-БАЛАНС'!E4</f>
        <v> неконсолидиран /междинен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4" t="str">
        <f>'справка №1-БАЛАНС'!E5</f>
        <v>Второ тримесечие на 2012 год.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59716</v>
      </c>
      <c r="D11" s="58">
        <f>'справка №1-БАЛАНС'!H19</f>
        <v>13453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45649</v>
      </c>
      <c r="J11" s="58">
        <f>'справка №1-БАЛАНС'!H29+'справка №1-БАЛАНС'!H32</f>
        <v>-8106</v>
      </c>
      <c r="K11" s="60"/>
      <c r="L11" s="344">
        <f>SUM(C11:K11)</f>
        <v>110712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59716</v>
      </c>
      <c r="D15" s="61">
        <f aca="true" t="shared" si="2" ref="D15:M15">D11+D12</f>
        <v>13453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45649</v>
      </c>
      <c r="J15" s="61">
        <f t="shared" si="2"/>
        <v>-8106</v>
      </c>
      <c r="K15" s="61">
        <f t="shared" si="2"/>
        <v>0</v>
      </c>
      <c r="L15" s="344">
        <f t="shared" si="1"/>
        <v>110712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14215</v>
      </c>
      <c r="J16" s="345">
        <f>+'справка №1-БАЛАНС'!G32</f>
        <v>0</v>
      </c>
      <c r="K16" s="60"/>
      <c r="L16" s="344">
        <f t="shared" si="1"/>
        <v>14215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-4307</v>
      </c>
      <c r="J17" s="62">
        <f>J18+J19</f>
        <v>0</v>
      </c>
      <c r="K17" s="62">
        <f t="shared" si="3"/>
        <v>0</v>
      </c>
      <c r="L17" s="344">
        <f t="shared" si="1"/>
        <v>-4307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-4307</v>
      </c>
      <c r="J18" s="60"/>
      <c r="K18" s="60"/>
      <c r="L18" s="344">
        <f t="shared" si="1"/>
        <v>-4307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59716</v>
      </c>
      <c r="D29" s="59">
        <f aca="true" t="shared" si="6" ref="D29:M29">D17+D20+D21+D24+D28+D27+D15+D16</f>
        <v>13453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55557</v>
      </c>
      <c r="J29" s="59">
        <f t="shared" si="6"/>
        <v>-8106</v>
      </c>
      <c r="K29" s="59">
        <f t="shared" si="6"/>
        <v>0</v>
      </c>
      <c r="L29" s="344">
        <f t="shared" si="1"/>
        <v>120620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59716</v>
      </c>
      <c r="D32" s="59">
        <f t="shared" si="7"/>
        <v>13453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55557</v>
      </c>
      <c r="J32" s="59">
        <f t="shared" si="7"/>
        <v>-8106</v>
      </c>
      <c r="K32" s="59">
        <f t="shared" si="7"/>
        <v>0</v>
      </c>
      <c r="L32" s="344">
        <f t="shared" si="1"/>
        <v>120620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856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89" t="s">
        <v>816</v>
      </c>
      <c r="E38" s="589"/>
      <c r="F38" s="589"/>
      <c r="G38" s="589"/>
      <c r="H38" s="589"/>
      <c r="I38" s="589"/>
      <c r="J38" s="15" t="s">
        <v>867</v>
      </c>
      <c r="K38" s="15"/>
      <c r="L38" s="589"/>
      <c r="M38" s="589"/>
      <c r="N38" s="11"/>
    </row>
    <row r="39" spans="1:13" ht="12">
      <c r="A39" s="535"/>
      <c r="B39" s="536"/>
      <c r="C39" s="537"/>
      <c r="D39" s="537"/>
      <c r="E39" s="436" t="s">
        <v>860</v>
      </c>
      <c r="F39" s="537"/>
      <c r="G39" s="537"/>
      <c r="H39" s="537"/>
      <c r="I39" s="537"/>
      <c r="J39" s="537"/>
      <c r="K39" s="436" t="s">
        <v>868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J50" sqref="J5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383</v>
      </c>
      <c r="B2" s="608"/>
      <c r="C2" s="609" t="str">
        <f>'справка №1-БАЛАНС'!E3</f>
        <v> Еларг Фонд за земеделска земя на АДСИЦ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131404159</v>
      </c>
      <c r="P2" s="483"/>
      <c r="Q2" s="483"/>
      <c r="R2" s="525"/>
    </row>
    <row r="3" spans="1:18" ht="15">
      <c r="A3" s="607" t="s">
        <v>5</v>
      </c>
      <c r="B3" s="608"/>
      <c r="C3" s="610" t="str">
        <f>'справка №1-БАЛАНС'!E5</f>
        <v>Второ тримесечие на 2012 год.</v>
      </c>
      <c r="D3" s="610"/>
      <c r="E3" s="610"/>
      <c r="F3" s="485"/>
      <c r="G3" s="485"/>
      <c r="H3" s="485"/>
      <c r="I3" s="485"/>
      <c r="J3" s="485"/>
      <c r="K3" s="485"/>
      <c r="L3" s="485"/>
      <c r="M3" s="595" t="s">
        <v>4</v>
      </c>
      <c r="N3" s="595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96" t="s">
        <v>463</v>
      </c>
      <c r="B5" s="597"/>
      <c r="C5" s="60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598"/>
      <c r="B6" s="599"/>
      <c r="C6" s="60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2"/>
      <c r="L44" s="602"/>
      <c r="M44" s="602"/>
      <c r="N44" s="602"/>
      <c r="O44" s="603" t="s">
        <v>867</v>
      </c>
      <c r="P44" s="604"/>
      <c r="Q44" s="604"/>
      <c r="R44" s="60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 t="s">
        <v>860</v>
      </c>
      <c r="K45" s="349"/>
      <c r="L45" s="349"/>
      <c r="M45" s="349"/>
      <c r="N45" s="349"/>
      <c r="O45" s="349"/>
      <c r="P45" s="349" t="s">
        <v>868</v>
      </c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SheetLayoutView="100" zoomScalePageLayoutView="0" workbookViewId="0" topLeftCell="A82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607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17" t="str">
        <f>'справка №1-БАЛАНС'!E3</f>
        <v> Еларг Фонд за земеделска земя на АДСИЦ</v>
      </c>
      <c r="C3" s="618"/>
      <c r="D3" s="525" t="s">
        <v>2</v>
      </c>
      <c r="E3" s="107">
        <f>'справка №1-БАЛАНС'!H3</f>
        <v>131404159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Второ тримесечие на 2012 год.</v>
      </c>
      <c r="C4" s="616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20935</v>
      </c>
      <c r="D24" s="119">
        <f>SUM(D25:D27)</f>
        <v>20935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20935</v>
      </c>
      <c r="D27" s="108">
        <v>20935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3956</v>
      </c>
      <c r="D28" s="108">
        <v>3956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1132</v>
      </c>
      <c r="D38" s="105">
        <f>SUM(D39:D42)</f>
        <v>1132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1132</v>
      </c>
      <c r="D42" s="108">
        <v>1132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26023</v>
      </c>
      <c r="D43" s="104">
        <f>D24+D28+D29+D31+D30+D32+D33+D38</f>
        <v>26023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26023</v>
      </c>
      <c r="D44" s="103">
        <f>D43+D21+D19+D9</f>
        <v>26023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47</v>
      </c>
      <c r="D71" s="105">
        <f>SUM(D72:D74)</f>
        <v>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47</v>
      </c>
      <c r="D72" s="108">
        <v>47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5237</v>
      </c>
      <c r="D85" s="104">
        <f>SUM(D86:D90)+D94</f>
        <v>5237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f>118-40</f>
        <v>78</v>
      </c>
      <c r="D87" s="108">
        <f>118-40</f>
        <v>78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5139</v>
      </c>
      <c r="D88" s="108">
        <v>5139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958</v>
      </c>
      <c r="D95" s="108">
        <v>958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6242</v>
      </c>
      <c r="D96" s="104">
        <f>D85+D80+D75+D71+D95</f>
        <v>6242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6242</v>
      </c>
      <c r="D97" s="104">
        <f>D96+D68+D66</f>
        <v>6242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>
        <v>20</v>
      </c>
      <c r="E102" s="108"/>
      <c r="F102" s="125">
        <f>C102+D102-E102</f>
        <v>20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>
        <v>20</v>
      </c>
      <c r="E104" s="108"/>
      <c r="F104" s="125">
        <f>C104+D104-E104</f>
        <v>20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40</v>
      </c>
      <c r="E105" s="103">
        <f>SUM(E102:E104)</f>
        <v>0</v>
      </c>
      <c r="F105" s="103">
        <f>SUM(F102:F104)</f>
        <v>40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778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865</v>
      </c>
      <c r="B109" s="612"/>
      <c r="C109" s="612" t="s">
        <v>864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869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view="pageBreakPreview" zoomScaleSheetLayoutView="100" zoomScalePageLayoutView="0" workbookViewId="0" topLeftCell="A1">
      <selection activeCell="D19" sqref="D19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9" t="str">
        <f>'справка №1-БАЛАНС'!E3</f>
        <v> Еларг Фонд за земеделска земя на АДСИЦ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131404159</v>
      </c>
    </row>
    <row r="5" spans="1:9" ht="15">
      <c r="A5" s="501" t="s">
        <v>5</v>
      </c>
      <c r="B5" s="620" t="str">
        <f>'справка №1-БАЛАНС'!E5</f>
        <v>Второ тримесечие на 2012 год.</v>
      </c>
      <c r="C5" s="620"/>
      <c r="D5" s="620"/>
      <c r="E5" s="620"/>
      <c r="F5" s="620"/>
      <c r="G5" s="623" t="s">
        <v>4</v>
      </c>
      <c r="H5" s="62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19" customFormat="1" ht="12">
      <c r="A7" s="140" t="s">
        <v>463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872</v>
      </c>
      <c r="B30" s="622"/>
      <c r="C30" s="622"/>
      <c r="D30" s="459" t="s">
        <v>816</v>
      </c>
      <c r="E30" s="621" t="s">
        <v>860</v>
      </c>
      <c r="F30" s="621"/>
      <c r="G30" s="621"/>
      <c r="H30" s="420" t="s">
        <v>870</v>
      </c>
      <c r="I30" s="621" t="s">
        <v>868</v>
      </c>
      <c r="J30" s="62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6" sqref="A155:A15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6" t="str">
        <f>'справка №1-БАЛАНС'!E3</f>
        <v> Еларг Фонд за земеделска земя на АДСИЦ</v>
      </c>
      <c r="C5" s="626"/>
      <c r="D5" s="626"/>
      <c r="E5" s="569" t="s">
        <v>2</v>
      </c>
      <c r="F5" s="451">
        <f>'справка №1-БАЛАНС'!H3</f>
        <v>131404159</v>
      </c>
    </row>
    <row r="6" spans="1:13" ht="15" customHeight="1">
      <c r="A6" s="27" t="s">
        <v>819</v>
      </c>
      <c r="B6" s="627" t="str">
        <f>'справка №1-БАЛАНС'!E5</f>
        <v>Второ тримесечие на 2012 год.</v>
      </c>
      <c r="C6" s="627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865</v>
      </c>
      <c r="B151" s="453"/>
      <c r="C151" s="628" t="s">
        <v>864</v>
      </c>
      <c r="D151" s="628"/>
      <c r="E151" s="628"/>
      <c r="F151" s="62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8" t="s">
        <v>871</v>
      </c>
      <c r="D153" s="628"/>
      <c r="E153" s="628"/>
      <c r="F153" s="628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MIotova</cp:lastModifiedBy>
  <cp:lastPrinted>2012-07-30T11:20:19Z</cp:lastPrinted>
  <dcterms:created xsi:type="dcterms:W3CDTF">2000-06-29T12:02:40Z</dcterms:created>
  <dcterms:modified xsi:type="dcterms:W3CDTF">2012-10-30T12:37:55Z</dcterms:modified>
  <cp:category/>
  <cp:version/>
  <cp:contentType/>
  <cp:contentStatus/>
</cp:coreProperties>
</file>