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25" windowWidth="15315" windowHeight="3465" tabRatio="70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<sst xmlns="http://schemas.openxmlformats.org/spreadsheetml/2006/main" count="4295" uniqueCount="1007">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</sst>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44104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44126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44104</v>
      </c>
    </row>
    <row r="11" spans="1:2" ht="15.75">
      <c r="A11" s="7" t="s">
        <v>977</v>
      </c>
      <c r="B11" s="578">
        <v>44126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01.01.2020 г. до 30.09.2020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48247</v>
      </c>
      <c r="D6" s="673">
        <f aca="true" t="shared" si="0" ref="D6:D15">C6-E6</f>
        <v>0</v>
      </c>
      <c r="E6" s="672">
        <f>'1-Баланс'!G95</f>
        <v>48247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40456</v>
      </c>
      <c r="D7" s="673">
        <f t="shared" si="0"/>
        <v>35674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231</v>
      </c>
      <c r="D8" s="673">
        <f t="shared" si="0"/>
        <v>0</v>
      </c>
      <c r="E8" s="672">
        <f>ABS('2-Отчет за доходите'!C44)-ABS('2-Отчет за доходите'!G44)</f>
        <v>231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201</v>
      </c>
      <c r="D9" s="673">
        <f t="shared" si="0"/>
        <v>0</v>
      </c>
      <c r="E9" s="672">
        <f>'3-Отчет за паричния поток'!C45</f>
        <v>201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197</v>
      </c>
      <c r="D10" s="673">
        <f t="shared" si="0"/>
        <v>0</v>
      </c>
      <c r="E10" s="672">
        <f>'3-Отчет за паричния поток'!C46</f>
        <v>197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40456</v>
      </c>
      <c r="D11" s="673">
        <f t="shared" si="0"/>
        <v>0</v>
      </c>
      <c r="E11" s="672">
        <f>'4-Отчет за собствения капитал'!L34</f>
        <v>40456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3374</v>
      </c>
      <c r="D12" s="673">
        <f t="shared" si="0"/>
        <v>0</v>
      </c>
      <c r="E12" s="672">
        <f>'Справка 5'!C27+'Справка 5'!C97</f>
        <v>3374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0.04291287386215865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0.005709907059521456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0.029649595687331536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0.004787862457769395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1.0372160463992266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1.996692684217489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1.9457600211668211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0.026061648366186005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0.026061648366186005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0.296731161457472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0.11157170394014136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0.005701926858041683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0.19257959264386001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0.1614815428938587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242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0.005981807395689143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0.06073314694004349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19.925831202046037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162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156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502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13468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8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4055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17531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3374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11458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11458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181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33154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11143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2728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124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29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480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14511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45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152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197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385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15093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48247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1937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802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35013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231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661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40456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110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122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232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6741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3581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1922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151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507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301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279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197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6938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606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15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7559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48247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68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2014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149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3240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559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159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6189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6207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231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6207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231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231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231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6438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5311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72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5383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396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346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639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18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659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6438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6438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6438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5889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-2406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-3632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-1095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-1251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-387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-629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1034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15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1362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1398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-144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-151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44104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44104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44104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197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44104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197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44104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44104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44104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44104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44104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44104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44104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44104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44104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44104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44104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44104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44104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44104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44104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44104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44104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44104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44104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44104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44104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44104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44104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44104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44104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44104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44104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44104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44104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44104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44104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44104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44104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44104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44104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44104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44104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44104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44104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44104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44104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44104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44104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44104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44104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44104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44104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44104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44104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44104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44104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44104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44104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44104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44104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44104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44104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44104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44104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44104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44104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44104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44104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44104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44104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44104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44104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44104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443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44104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44104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44104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44104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443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44104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44104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359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44104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44104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359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44104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44104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44104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44104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44104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44104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44104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44104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44104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44104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802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44104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44104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44104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802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44104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44104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44104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44104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44104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44104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44104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44104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44104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44104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44104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44104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44104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44104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44104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44104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44104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44104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44104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44104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44104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44104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44104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44104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44104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44104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44104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44104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44104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44104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44104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44104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44104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44104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44104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44104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44104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44104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44104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44104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44104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44104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44104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44104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44104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1360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44104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44104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44104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44104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1360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44104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231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44104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-359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44104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44104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-359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44104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44104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44104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44104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44104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44104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44104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44104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44104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44104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1232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44104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44104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44104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1232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44104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44104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44104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44104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44104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44104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44104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44104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44104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44104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44104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44104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44104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44104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44104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44104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44104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44104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44104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44104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44104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44104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44104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44104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44104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44104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44104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44104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44104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44104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44104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44104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44104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44104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44104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44104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44104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44104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44104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44104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44104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44104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44104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44104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44104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40225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44104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44104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44104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44104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40225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44104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231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44104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44104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44104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44104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44104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44104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44104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44104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44104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44104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44104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44104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44104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40456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44104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44104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44104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40456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44104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44104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44104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44104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44104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44104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44104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44104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44104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44104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44104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44104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44104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44104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44104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44104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44104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44104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44104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44104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44104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44104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44104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44104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44104</v>
      </c>
      <c r="D463" s="105" t="s">
        <v>529</v>
      </c>
      <c r="E463" s="496">
        <v>1</v>
      </c>
      <c r="F463" s="105" t="s">
        <v>528</v>
      </c>
      <c r="H463" s="105">
        <f>'Справка 6'!D13</f>
        <v>4060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44104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44104</v>
      </c>
      <c r="D465" s="105" t="s">
        <v>535</v>
      </c>
      <c r="E465" s="496">
        <v>1</v>
      </c>
      <c r="F465" s="105" t="s">
        <v>534</v>
      </c>
      <c r="H465" s="105">
        <f>'Справка 6'!D15</f>
        <v>131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44104</v>
      </c>
      <c r="D466" s="105" t="s">
        <v>537</v>
      </c>
      <c r="E466" s="496">
        <v>1</v>
      </c>
      <c r="F466" s="105" t="s">
        <v>536</v>
      </c>
      <c r="H466" s="105">
        <f>'Справка 6'!D16</f>
        <v>994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44104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44104</v>
      </c>
      <c r="D468" s="105" t="s">
        <v>543</v>
      </c>
      <c r="E468" s="496">
        <v>1</v>
      </c>
      <c r="F468" s="105" t="s">
        <v>542</v>
      </c>
      <c r="H468" s="105">
        <f>'Справка 6'!D18</f>
        <v>247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44104</v>
      </c>
      <c r="D469" s="105" t="s">
        <v>545</v>
      </c>
      <c r="E469" s="496">
        <v>1</v>
      </c>
      <c r="F469" s="105" t="s">
        <v>828</v>
      </c>
      <c r="H469" s="105">
        <f>'Справка 6'!D19</f>
        <v>5432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44104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44104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44104</v>
      </c>
      <c r="D472" s="105" t="s">
        <v>553</v>
      </c>
      <c r="E472" s="496">
        <v>1</v>
      </c>
      <c r="F472" s="105" t="s">
        <v>552</v>
      </c>
      <c r="H472" s="105">
        <f>'Справка 6'!D23</f>
        <v>13068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44104</v>
      </c>
      <c r="D473" s="105" t="s">
        <v>555</v>
      </c>
      <c r="E473" s="496">
        <v>1</v>
      </c>
      <c r="F473" s="105" t="s">
        <v>554</v>
      </c>
      <c r="H473" s="105">
        <f>'Справка 6'!D24</f>
        <v>742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44104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44104</v>
      </c>
      <c r="D475" s="105" t="s">
        <v>558</v>
      </c>
      <c r="E475" s="496">
        <v>1</v>
      </c>
      <c r="F475" s="105" t="s">
        <v>542</v>
      </c>
      <c r="H475" s="105">
        <f>'Справка 6'!D26</f>
        <v>4057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44104</v>
      </c>
      <c r="D476" s="105" t="s">
        <v>560</v>
      </c>
      <c r="E476" s="496">
        <v>1</v>
      </c>
      <c r="F476" s="105" t="s">
        <v>863</v>
      </c>
      <c r="H476" s="105">
        <f>'Справка 6'!D27</f>
        <v>17867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44104</v>
      </c>
      <c r="D477" s="105" t="s">
        <v>562</v>
      </c>
      <c r="E477" s="496">
        <v>1</v>
      </c>
      <c r="F477" s="105" t="s">
        <v>561</v>
      </c>
      <c r="H477" s="105">
        <f>'Справка 6'!D29</f>
        <v>3374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44104</v>
      </c>
      <c r="D478" s="105" t="s">
        <v>563</v>
      </c>
      <c r="E478" s="496">
        <v>1</v>
      </c>
      <c r="F478" s="105" t="s">
        <v>108</v>
      </c>
      <c r="H478" s="105">
        <f>'Справка 6'!D30</f>
        <v>3374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44104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44104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44104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44104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44104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44104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44104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44104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44104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44104</v>
      </c>
      <c r="D488" s="105" t="s">
        <v>578</v>
      </c>
      <c r="E488" s="496">
        <v>1</v>
      </c>
      <c r="F488" s="105" t="s">
        <v>827</v>
      </c>
      <c r="H488" s="105">
        <f>'Справка 6'!D40</f>
        <v>3374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44104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44104</v>
      </c>
      <c r="D490" s="105" t="s">
        <v>583</v>
      </c>
      <c r="E490" s="496">
        <v>1</v>
      </c>
      <c r="F490" s="105" t="s">
        <v>582</v>
      </c>
      <c r="H490" s="105">
        <f>'Справка 6'!D42</f>
        <v>26781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44104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44104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44104</v>
      </c>
      <c r="D493" s="105" t="s">
        <v>529</v>
      </c>
      <c r="E493" s="496">
        <v>2</v>
      </c>
      <c r="F493" s="105" t="s">
        <v>528</v>
      </c>
      <c r="H493" s="105">
        <f>'Справка 6'!E13</f>
        <v>28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44104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44104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44104</v>
      </c>
      <c r="D496" s="105" t="s">
        <v>537</v>
      </c>
      <c r="E496" s="496">
        <v>2</v>
      </c>
      <c r="F496" s="105" t="s">
        <v>536</v>
      </c>
      <c r="H496" s="105">
        <f>'Справка 6'!E16</f>
        <v>21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44104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44104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44104</v>
      </c>
      <c r="D499" s="105" t="s">
        <v>545</v>
      </c>
      <c r="E499" s="496">
        <v>2</v>
      </c>
      <c r="F499" s="105" t="s">
        <v>828</v>
      </c>
      <c r="H499" s="105">
        <f>'Справка 6'!E19</f>
        <v>49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44104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44104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44104</v>
      </c>
      <c r="D502" s="105" t="s">
        <v>553</v>
      </c>
      <c r="E502" s="496">
        <v>2</v>
      </c>
      <c r="F502" s="105" t="s">
        <v>552</v>
      </c>
      <c r="H502" s="105">
        <f>'Справка 6'!E23</f>
        <v>413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44104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44104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44104</v>
      </c>
      <c r="D505" s="105" t="s">
        <v>558</v>
      </c>
      <c r="E505" s="496">
        <v>2</v>
      </c>
      <c r="F505" s="105" t="s">
        <v>542</v>
      </c>
      <c r="H505" s="105">
        <f>'Справка 6'!E26</f>
        <v>20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44104</v>
      </c>
      <c r="D506" s="105" t="s">
        <v>560</v>
      </c>
      <c r="E506" s="496">
        <v>2</v>
      </c>
      <c r="F506" s="105" t="s">
        <v>863</v>
      </c>
      <c r="H506" s="105">
        <f>'Справка 6'!E27</f>
        <v>433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44104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44104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44104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44104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44104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44104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44104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44104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44104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44104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44104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44104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44104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44104</v>
      </c>
      <c r="D520" s="105" t="s">
        <v>583</v>
      </c>
      <c r="E520" s="496">
        <v>2</v>
      </c>
      <c r="F520" s="105" t="s">
        <v>582</v>
      </c>
      <c r="H520" s="105">
        <f>'Справка 6'!E42</f>
        <v>482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44104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44104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44104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44104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44104</v>
      </c>
      <c r="D525" s="105" t="s">
        <v>535</v>
      </c>
      <c r="E525" s="496">
        <v>3</v>
      </c>
      <c r="F525" s="105" t="s">
        <v>534</v>
      </c>
      <c r="H525" s="105">
        <f>'Справка 6'!F15</f>
        <v>26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44104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44104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44104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44104</v>
      </c>
      <c r="D529" s="105" t="s">
        <v>545</v>
      </c>
      <c r="E529" s="496">
        <v>3</v>
      </c>
      <c r="F529" s="105" t="s">
        <v>828</v>
      </c>
      <c r="H529" s="105">
        <f>'Справка 6'!F19</f>
        <v>26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44104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44104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44104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44104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44104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44104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44104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44104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44104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44104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44104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44104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44104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44104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44104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44104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44104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44104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44104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44104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44104</v>
      </c>
      <c r="D550" s="105" t="s">
        <v>583</v>
      </c>
      <c r="E550" s="496">
        <v>3</v>
      </c>
      <c r="F550" s="105" t="s">
        <v>582</v>
      </c>
      <c r="H550" s="105">
        <f>'Справка 6'!F42</f>
        <v>26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44104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44104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44104</v>
      </c>
      <c r="D553" s="105" t="s">
        <v>529</v>
      </c>
      <c r="E553" s="496">
        <v>4</v>
      </c>
      <c r="F553" s="105" t="s">
        <v>528</v>
      </c>
      <c r="H553" s="105">
        <f>'Справка 6'!G13</f>
        <v>4088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44104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44104</v>
      </c>
      <c r="D555" s="105" t="s">
        <v>535</v>
      </c>
      <c r="E555" s="496">
        <v>4</v>
      </c>
      <c r="F555" s="105" t="s">
        <v>534</v>
      </c>
      <c r="H555" s="105">
        <f>'Справка 6'!G15</f>
        <v>105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44104</v>
      </c>
      <c r="D556" s="105" t="s">
        <v>537</v>
      </c>
      <c r="E556" s="496">
        <v>4</v>
      </c>
      <c r="F556" s="105" t="s">
        <v>536</v>
      </c>
      <c r="H556" s="105">
        <f>'Справка 6'!G16</f>
        <v>1015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44104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44104</v>
      </c>
      <c r="D558" s="105" t="s">
        <v>543</v>
      </c>
      <c r="E558" s="496">
        <v>4</v>
      </c>
      <c r="F558" s="105" t="s">
        <v>542</v>
      </c>
      <c r="H558" s="105">
        <f>'Справка 6'!G18</f>
        <v>247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44104</v>
      </c>
      <c r="D559" s="105" t="s">
        <v>545</v>
      </c>
      <c r="E559" s="496">
        <v>4</v>
      </c>
      <c r="F559" s="105" t="s">
        <v>828</v>
      </c>
      <c r="H559" s="105">
        <f>'Справка 6'!G19</f>
        <v>5455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44104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44104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44104</v>
      </c>
      <c r="D562" s="105" t="s">
        <v>553</v>
      </c>
      <c r="E562" s="496">
        <v>4</v>
      </c>
      <c r="F562" s="105" t="s">
        <v>552</v>
      </c>
      <c r="H562" s="105">
        <f>'Справка 6'!G23</f>
        <v>13481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44104</v>
      </c>
      <c r="D563" s="105" t="s">
        <v>555</v>
      </c>
      <c r="E563" s="496">
        <v>4</v>
      </c>
      <c r="F563" s="105" t="s">
        <v>554</v>
      </c>
      <c r="H563" s="105">
        <f>'Справка 6'!G24</f>
        <v>742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44104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44104</v>
      </c>
      <c r="D565" s="105" t="s">
        <v>558</v>
      </c>
      <c r="E565" s="496">
        <v>4</v>
      </c>
      <c r="F565" s="105" t="s">
        <v>542</v>
      </c>
      <c r="H565" s="105">
        <f>'Справка 6'!G26</f>
        <v>4077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44104</v>
      </c>
      <c r="D566" s="105" t="s">
        <v>560</v>
      </c>
      <c r="E566" s="496">
        <v>4</v>
      </c>
      <c r="F566" s="105" t="s">
        <v>863</v>
      </c>
      <c r="H566" s="105">
        <f>'Справка 6'!G27</f>
        <v>18300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44104</v>
      </c>
      <c r="D567" s="105" t="s">
        <v>562</v>
      </c>
      <c r="E567" s="496">
        <v>4</v>
      </c>
      <c r="F567" s="105" t="s">
        <v>561</v>
      </c>
      <c r="H567" s="105">
        <f>'Справка 6'!G29</f>
        <v>3374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44104</v>
      </c>
      <c r="D568" s="105" t="s">
        <v>563</v>
      </c>
      <c r="E568" s="496">
        <v>4</v>
      </c>
      <c r="F568" s="105" t="s">
        <v>108</v>
      </c>
      <c r="H568" s="105">
        <f>'Справка 6'!G30</f>
        <v>3374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44104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44104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44104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44104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44104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44104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44104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44104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44104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44104</v>
      </c>
      <c r="D578" s="105" t="s">
        <v>578</v>
      </c>
      <c r="E578" s="496">
        <v>4</v>
      </c>
      <c r="F578" s="105" t="s">
        <v>827</v>
      </c>
      <c r="H578" s="105">
        <f>'Справка 6'!G40</f>
        <v>3374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44104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44104</v>
      </c>
      <c r="D580" s="105" t="s">
        <v>583</v>
      </c>
      <c r="E580" s="496">
        <v>4</v>
      </c>
      <c r="F580" s="105" t="s">
        <v>582</v>
      </c>
      <c r="H580" s="105">
        <f>'Справка 6'!G42</f>
        <v>27237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44104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44104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44104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44104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44104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44104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44104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44104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44104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44104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44104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44104</v>
      </c>
      <c r="D592" s="105" t="s">
        <v>553</v>
      </c>
      <c r="E592" s="496">
        <v>5</v>
      </c>
      <c r="F592" s="105" t="s">
        <v>552</v>
      </c>
      <c r="H592" s="105">
        <f>'Справка 6'!H23</f>
        <v>19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44104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44104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44104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44104</v>
      </c>
      <c r="D596" s="105" t="s">
        <v>560</v>
      </c>
      <c r="E596" s="496">
        <v>5</v>
      </c>
      <c r="F596" s="105" t="s">
        <v>863</v>
      </c>
      <c r="H596" s="105">
        <f>'Справка 6'!H27</f>
        <v>19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44104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44104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44104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44104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44104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44104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44104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44104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44104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44104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44104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44104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44104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44104</v>
      </c>
      <c r="D610" s="105" t="s">
        <v>583</v>
      </c>
      <c r="E610" s="496">
        <v>5</v>
      </c>
      <c r="F610" s="105" t="s">
        <v>582</v>
      </c>
      <c r="H610" s="105">
        <f>'Справка 6'!H42</f>
        <v>19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44104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44104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44104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44104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44104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44104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44104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44104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44104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44104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44104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44104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44104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44104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44104</v>
      </c>
      <c r="D625" s="105" t="s">
        <v>558</v>
      </c>
      <c r="E625" s="496">
        <v>6</v>
      </c>
      <c r="F625" s="105" t="s">
        <v>542</v>
      </c>
      <c r="H625" s="105">
        <f>'Справка 6'!I26</f>
        <v>19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44104</v>
      </c>
      <c r="D626" s="105" t="s">
        <v>560</v>
      </c>
      <c r="E626" s="496">
        <v>6</v>
      </c>
      <c r="F626" s="105" t="s">
        <v>863</v>
      </c>
      <c r="H626" s="105">
        <f>'Справка 6'!I27</f>
        <v>19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44104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44104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44104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44104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44104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44104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44104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44104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44104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44104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44104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44104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44104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44104</v>
      </c>
      <c r="D640" s="105" t="s">
        <v>583</v>
      </c>
      <c r="E640" s="496">
        <v>6</v>
      </c>
      <c r="F640" s="105" t="s">
        <v>582</v>
      </c>
      <c r="H640" s="105">
        <f>'Справка 6'!I42</f>
        <v>19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44104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44104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44104</v>
      </c>
      <c r="D643" s="105" t="s">
        <v>529</v>
      </c>
      <c r="E643" s="496">
        <v>7</v>
      </c>
      <c r="F643" s="105" t="s">
        <v>528</v>
      </c>
      <c r="H643" s="105">
        <f>'Справка 6'!J13</f>
        <v>4088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44104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44104</v>
      </c>
      <c r="D645" s="105" t="s">
        <v>535</v>
      </c>
      <c r="E645" s="496">
        <v>7</v>
      </c>
      <c r="F645" s="105" t="s">
        <v>534</v>
      </c>
      <c r="H645" s="105">
        <f>'Справка 6'!J15</f>
        <v>105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44104</v>
      </c>
      <c r="D646" s="105" t="s">
        <v>537</v>
      </c>
      <c r="E646" s="496">
        <v>7</v>
      </c>
      <c r="F646" s="105" t="s">
        <v>536</v>
      </c>
      <c r="H646" s="105">
        <f>'Справка 6'!J16</f>
        <v>1015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44104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44104</v>
      </c>
      <c r="D648" s="105" t="s">
        <v>543</v>
      </c>
      <c r="E648" s="496">
        <v>7</v>
      </c>
      <c r="F648" s="105" t="s">
        <v>542</v>
      </c>
      <c r="H648" s="105">
        <f>'Справка 6'!J18</f>
        <v>247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44104</v>
      </c>
      <c r="D649" s="105" t="s">
        <v>545</v>
      </c>
      <c r="E649" s="496">
        <v>7</v>
      </c>
      <c r="F649" s="105" t="s">
        <v>828</v>
      </c>
      <c r="H649" s="105">
        <f>'Справка 6'!J19</f>
        <v>5455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44104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44104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44104</v>
      </c>
      <c r="D652" s="105" t="s">
        <v>553</v>
      </c>
      <c r="E652" s="496">
        <v>7</v>
      </c>
      <c r="F652" s="105" t="s">
        <v>552</v>
      </c>
      <c r="H652" s="105">
        <f>'Справка 6'!J23</f>
        <v>13500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44104</v>
      </c>
      <c r="D653" s="105" t="s">
        <v>555</v>
      </c>
      <c r="E653" s="496">
        <v>7</v>
      </c>
      <c r="F653" s="105" t="s">
        <v>554</v>
      </c>
      <c r="H653" s="105">
        <f>'Справка 6'!J24</f>
        <v>742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44104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44104</v>
      </c>
      <c r="D655" s="105" t="s">
        <v>558</v>
      </c>
      <c r="E655" s="496">
        <v>7</v>
      </c>
      <c r="F655" s="105" t="s">
        <v>542</v>
      </c>
      <c r="H655" s="105">
        <f>'Справка 6'!J26</f>
        <v>4058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44104</v>
      </c>
      <c r="D656" s="105" t="s">
        <v>560</v>
      </c>
      <c r="E656" s="496">
        <v>7</v>
      </c>
      <c r="F656" s="105" t="s">
        <v>863</v>
      </c>
      <c r="H656" s="105">
        <f>'Справка 6'!J27</f>
        <v>18300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44104</v>
      </c>
      <c r="D657" s="105" t="s">
        <v>562</v>
      </c>
      <c r="E657" s="496">
        <v>7</v>
      </c>
      <c r="F657" s="105" t="s">
        <v>561</v>
      </c>
      <c r="H657" s="105">
        <f>'Справка 6'!J29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44104</v>
      </c>
      <c r="D658" s="105" t="s">
        <v>563</v>
      </c>
      <c r="E658" s="496">
        <v>7</v>
      </c>
      <c r="F658" s="105" t="s">
        <v>108</v>
      </c>
      <c r="H658" s="105">
        <f>'Справка 6'!J30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44104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44104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44104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44104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44104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44104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44104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44104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44104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44104</v>
      </c>
      <c r="D668" s="105" t="s">
        <v>578</v>
      </c>
      <c r="E668" s="496">
        <v>7</v>
      </c>
      <c r="F668" s="105" t="s">
        <v>827</v>
      </c>
      <c r="H668" s="105">
        <f>'Справка 6'!J40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44104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44104</v>
      </c>
      <c r="D670" s="105" t="s">
        <v>583</v>
      </c>
      <c r="E670" s="496">
        <v>7</v>
      </c>
      <c r="F670" s="105" t="s">
        <v>582</v>
      </c>
      <c r="H670" s="105">
        <f>'Справка 6'!J42</f>
        <v>27237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44104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44104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44104</v>
      </c>
      <c r="D673" s="105" t="s">
        <v>529</v>
      </c>
      <c r="E673" s="496">
        <v>8</v>
      </c>
      <c r="F673" s="105" t="s">
        <v>528</v>
      </c>
      <c r="H673" s="105">
        <f>'Справка 6'!K13</f>
        <v>3867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44104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44104</v>
      </c>
      <c r="D675" s="105" t="s">
        <v>535</v>
      </c>
      <c r="E675" s="496">
        <v>8</v>
      </c>
      <c r="F675" s="105" t="s">
        <v>534</v>
      </c>
      <c r="H675" s="105">
        <f>'Справка 6'!K15</f>
        <v>115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44104</v>
      </c>
      <c r="D676" s="105" t="s">
        <v>537</v>
      </c>
      <c r="E676" s="496">
        <v>8</v>
      </c>
      <c r="F676" s="105" t="s">
        <v>536</v>
      </c>
      <c r="H676" s="105">
        <f>'Справка 6'!K16</f>
        <v>797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44104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44104</v>
      </c>
      <c r="D678" s="105" t="s">
        <v>543</v>
      </c>
      <c r="E678" s="496">
        <v>8</v>
      </c>
      <c r="F678" s="105" t="s">
        <v>542</v>
      </c>
      <c r="H678" s="105">
        <f>'Справка 6'!K18</f>
        <v>52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44104</v>
      </c>
      <c r="D679" s="105" t="s">
        <v>545</v>
      </c>
      <c r="E679" s="496">
        <v>8</v>
      </c>
      <c r="F679" s="105" t="s">
        <v>828</v>
      </c>
      <c r="H679" s="105">
        <f>'Справка 6'!K19</f>
        <v>4831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44104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44104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44104</v>
      </c>
      <c r="D682" s="105" t="s">
        <v>553</v>
      </c>
      <c r="E682" s="496">
        <v>8</v>
      </c>
      <c r="F682" s="105" t="s">
        <v>552</v>
      </c>
      <c r="H682" s="105">
        <f>'Справка 6'!K23</f>
        <v>32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44104</v>
      </c>
      <c r="D683" s="105" t="s">
        <v>555</v>
      </c>
      <c r="E683" s="496">
        <v>8</v>
      </c>
      <c r="F683" s="105" t="s">
        <v>554</v>
      </c>
      <c r="H683" s="105">
        <f>'Справка 6'!K24</f>
        <v>732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44104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44104</v>
      </c>
      <c r="D685" s="105" t="s">
        <v>558</v>
      </c>
      <c r="E685" s="496">
        <v>8</v>
      </c>
      <c r="F685" s="105" t="s">
        <v>542</v>
      </c>
      <c r="H685" s="105">
        <f>'Справка 6'!K26</f>
        <v>2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44104</v>
      </c>
      <c r="D686" s="105" t="s">
        <v>560</v>
      </c>
      <c r="E686" s="496">
        <v>8</v>
      </c>
      <c r="F686" s="105" t="s">
        <v>863</v>
      </c>
      <c r="H686" s="105">
        <f>'Справка 6'!K27</f>
        <v>766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44104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44104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44104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44104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44104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44104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44104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44104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44104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44104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44104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44104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44104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44104</v>
      </c>
      <c r="D700" s="105" t="s">
        <v>583</v>
      </c>
      <c r="E700" s="496">
        <v>8</v>
      </c>
      <c r="F700" s="105" t="s">
        <v>582</v>
      </c>
      <c r="H700" s="105">
        <f>'Справка 6'!K42</f>
        <v>5597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44104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44104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44104</v>
      </c>
      <c r="D703" s="105" t="s">
        <v>529</v>
      </c>
      <c r="E703" s="496">
        <v>9</v>
      </c>
      <c r="F703" s="105" t="s">
        <v>528</v>
      </c>
      <c r="H703" s="105">
        <f>'Справка 6'!L13</f>
        <v>41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44104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44104</v>
      </c>
      <c r="D705" s="105" t="s">
        <v>535</v>
      </c>
      <c r="E705" s="496">
        <v>9</v>
      </c>
      <c r="F705" s="105" t="s">
        <v>534</v>
      </c>
      <c r="H705" s="105">
        <f>'Справка 6'!L15</f>
        <v>10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44104</v>
      </c>
      <c r="D706" s="105" t="s">
        <v>537</v>
      </c>
      <c r="E706" s="496">
        <v>9</v>
      </c>
      <c r="F706" s="105" t="s">
        <v>536</v>
      </c>
      <c r="H706" s="105">
        <f>'Справка 6'!L16</f>
        <v>56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44104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44104</v>
      </c>
      <c r="D708" s="105" t="s">
        <v>543</v>
      </c>
      <c r="E708" s="496">
        <v>9</v>
      </c>
      <c r="F708" s="105" t="s">
        <v>542</v>
      </c>
      <c r="H708" s="105">
        <f>'Справка 6'!L18</f>
        <v>39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44104</v>
      </c>
      <c r="D709" s="105" t="s">
        <v>545</v>
      </c>
      <c r="E709" s="496">
        <v>9</v>
      </c>
      <c r="F709" s="105" t="s">
        <v>828</v>
      </c>
      <c r="H709" s="105">
        <f>'Справка 6'!L19</f>
        <v>146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44104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44104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44104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44104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44104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44104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44104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44104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44104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44104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44104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44104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44104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44104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44104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44104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44104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44104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44104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44104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44104</v>
      </c>
      <c r="D730" s="105" t="s">
        <v>583</v>
      </c>
      <c r="E730" s="496">
        <v>9</v>
      </c>
      <c r="F730" s="105" t="s">
        <v>582</v>
      </c>
      <c r="H730" s="105">
        <f>'Справка 6'!L42</f>
        <v>149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44104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44104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44104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44104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44104</v>
      </c>
      <c r="D735" s="105" t="s">
        <v>535</v>
      </c>
      <c r="E735" s="496">
        <v>10</v>
      </c>
      <c r="F735" s="105" t="s">
        <v>534</v>
      </c>
      <c r="H735" s="105">
        <f>'Справка 6'!M15</f>
        <v>24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44104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44104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44104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44104</v>
      </c>
      <c r="D739" s="105" t="s">
        <v>545</v>
      </c>
      <c r="E739" s="496">
        <v>10</v>
      </c>
      <c r="F739" s="105" t="s">
        <v>828</v>
      </c>
      <c r="H739" s="105">
        <f>'Справка 6'!M19</f>
        <v>24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44104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44104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44104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44104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44104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44104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44104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44104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44104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44104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44104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44104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44104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44104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44104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44104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44104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44104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44104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44104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44104</v>
      </c>
      <c r="D760" s="105" t="s">
        <v>583</v>
      </c>
      <c r="E760" s="496">
        <v>10</v>
      </c>
      <c r="F760" s="105" t="s">
        <v>582</v>
      </c>
      <c r="H760" s="105">
        <f>'Справка 6'!M42</f>
        <v>24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44104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44104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44104</v>
      </c>
      <c r="D763" s="105" t="s">
        <v>529</v>
      </c>
      <c r="E763" s="496">
        <v>11</v>
      </c>
      <c r="F763" s="105" t="s">
        <v>528</v>
      </c>
      <c r="H763" s="105">
        <f>'Справка 6'!N13</f>
        <v>3908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44104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44104</v>
      </c>
      <c r="D765" s="105" t="s">
        <v>535</v>
      </c>
      <c r="E765" s="496">
        <v>11</v>
      </c>
      <c r="F765" s="105" t="s">
        <v>534</v>
      </c>
      <c r="H765" s="105">
        <f>'Справка 6'!N15</f>
        <v>101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44104</v>
      </c>
      <c r="D766" s="105" t="s">
        <v>537</v>
      </c>
      <c r="E766" s="496">
        <v>11</v>
      </c>
      <c r="F766" s="105" t="s">
        <v>536</v>
      </c>
      <c r="H766" s="105">
        <f>'Справка 6'!N16</f>
        <v>853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44104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44104</v>
      </c>
      <c r="D768" s="105" t="s">
        <v>543</v>
      </c>
      <c r="E768" s="496">
        <v>11</v>
      </c>
      <c r="F768" s="105" t="s">
        <v>542</v>
      </c>
      <c r="H768" s="105">
        <f>'Справка 6'!N18</f>
        <v>91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44104</v>
      </c>
      <c r="D769" s="105" t="s">
        <v>545</v>
      </c>
      <c r="E769" s="496">
        <v>11</v>
      </c>
      <c r="F769" s="105" t="s">
        <v>828</v>
      </c>
      <c r="H769" s="105">
        <f>'Справка 6'!N19</f>
        <v>4953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44104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44104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44104</v>
      </c>
      <c r="D772" s="105" t="s">
        <v>553</v>
      </c>
      <c r="E772" s="496">
        <v>11</v>
      </c>
      <c r="F772" s="105" t="s">
        <v>552</v>
      </c>
      <c r="H772" s="105">
        <f>'Справка 6'!N23</f>
        <v>32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44104</v>
      </c>
      <c r="D773" s="105" t="s">
        <v>555</v>
      </c>
      <c r="E773" s="496">
        <v>11</v>
      </c>
      <c r="F773" s="105" t="s">
        <v>554</v>
      </c>
      <c r="H773" s="105">
        <f>'Справка 6'!N24</f>
        <v>734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44104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44104</v>
      </c>
      <c r="D775" s="105" t="s">
        <v>558</v>
      </c>
      <c r="E775" s="496">
        <v>11</v>
      </c>
      <c r="F775" s="105" t="s">
        <v>542</v>
      </c>
      <c r="H775" s="105">
        <f>'Справка 6'!N26</f>
        <v>3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44104</v>
      </c>
      <c r="D776" s="105" t="s">
        <v>560</v>
      </c>
      <c r="E776" s="496">
        <v>11</v>
      </c>
      <c r="F776" s="105" t="s">
        <v>863</v>
      </c>
      <c r="H776" s="105">
        <f>'Справка 6'!N27</f>
        <v>769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44104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44104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44104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44104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44104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44104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44104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44104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44104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44104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44104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44104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44104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44104</v>
      </c>
      <c r="D790" s="105" t="s">
        <v>583</v>
      </c>
      <c r="E790" s="496">
        <v>11</v>
      </c>
      <c r="F790" s="105" t="s">
        <v>582</v>
      </c>
      <c r="H790" s="105">
        <f>'Справка 6'!N42</f>
        <v>5722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44104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44104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44104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44104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44104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44104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44104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44104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44104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44104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44104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44104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44104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44104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44104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44104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44104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44104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44104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44104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44104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44104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44104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44104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44104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44104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44104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44104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44104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44104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44104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44104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44104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44104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44104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44104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44104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44104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44104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44104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44104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44104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44104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44104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44104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44104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44104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44104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44104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44104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44104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44104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44104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44104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44104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44104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44104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44104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44104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44104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44104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44104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44104</v>
      </c>
      <c r="D853" s="105" t="s">
        <v>529</v>
      </c>
      <c r="E853" s="496">
        <v>14</v>
      </c>
      <c r="F853" s="105" t="s">
        <v>528</v>
      </c>
      <c r="H853" s="105">
        <f>'Справка 6'!Q13</f>
        <v>3908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44104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44104</v>
      </c>
      <c r="D855" s="105" t="s">
        <v>535</v>
      </c>
      <c r="E855" s="496">
        <v>14</v>
      </c>
      <c r="F855" s="105" t="s">
        <v>534</v>
      </c>
      <c r="H855" s="105">
        <f>'Справка 6'!Q15</f>
        <v>101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44104</v>
      </c>
      <c r="D856" s="105" t="s">
        <v>537</v>
      </c>
      <c r="E856" s="496">
        <v>14</v>
      </c>
      <c r="F856" s="105" t="s">
        <v>536</v>
      </c>
      <c r="H856" s="105">
        <f>'Справка 6'!Q16</f>
        <v>853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44104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44104</v>
      </c>
      <c r="D858" s="105" t="s">
        <v>543</v>
      </c>
      <c r="E858" s="496">
        <v>14</v>
      </c>
      <c r="F858" s="105" t="s">
        <v>542</v>
      </c>
      <c r="H858" s="105">
        <f>'Справка 6'!Q18</f>
        <v>91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44104</v>
      </c>
      <c r="D859" s="105" t="s">
        <v>545</v>
      </c>
      <c r="E859" s="496">
        <v>14</v>
      </c>
      <c r="F859" s="105" t="s">
        <v>828</v>
      </c>
      <c r="H859" s="105">
        <f>'Справка 6'!Q19</f>
        <v>4953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44104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44104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44104</v>
      </c>
      <c r="D862" s="105" t="s">
        <v>553</v>
      </c>
      <c r="E862" s="496">
        <v>14</v>
      </c>
      <c r="F862" s="105" t="s">
        <v>552</v>
      </c>
      <c r="H862" s="105">
        <f>'Справка 6'!Q23</f>
        <v>32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44104</v>
      </c>
      <c r="D863" s="105" t="s">
        <v>555</v>
      </c>
      <c r="E863" s="496">
        <v>14</v>
      </c>
      <c r="F863" s="105" t="s">
        <v>554</v>
      </c>
      <c r="H863" s="105">
        <f>'Справка 6'!Q24</f>
        <v>734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44104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44104</v>
      </c>
      <c r="D865" s="105" t="s">
        <v>558</v>
      </c>
      <c r="E865" s="496">
        <v>14</v>
      </c>
      <c r="F865" s="105" t="s">
        <v>542</v>
      </c>
      <c r="H865" s="105">
        <f>'Справка 6'!Q26</f>
        <v>3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44104</v>
      </c>
      <c r="D866" s="105" t="s">
        <v>560</v>
      </c>
      <c r="E866" s="496">
        <v>14</v>
      </c>
      <c r="F866" s="105" t="s">
        <v>863</v>
      </c>
      <c r="H866" s="105">
        <f>'Справка 6'!Q27</f>
        <v>769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44104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44104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44104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44104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44104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44104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44104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44104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44104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44104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44104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44104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44104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44104</v>
      </c>
      <c r="D880" s="105" t="s">
        <v>583</v>
      </c>
      <c r="E880" s="496">
        <v>14</v>
      </c>
      <c r="F880" s="105" t="s">
        <v>582</v>
      </c>
      <c r="H880" s="105">
        <f>'Справка 6'!Q42</f>
        <v>5722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44104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44104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44104</v>
      </c>
      <c r="D883" s="105" t="s">
        <v>529</v>
      </c>
      <c r="E883" s="496">
        <v>15</v>
      </c>
      <c r="F883" s="105" t="s">
        <v>528</v>
      </c>
      <c r="H883" s="105">
        <f>'Справка 6'!R13</f>
        <v>180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44104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44104</v>
      </c>
      <c r="D885" s="105" t="s">
        <v>535</v>
      </c>
      <c r="E885" s="496">
        <v>15</v>
      </c>
      <c r="F885" s="105" t="s">
        <v>534</v>
      </c>
      <c r="H885" s="105">
        <f>'Справка 6'!R15</f>
        <v>4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44104</v>
      </c>
      <c r="D886" s="105" t="s">
        <v>537</v>
      </c>
      <c r="E886" s="496">
        <v>15</v>
      </c>
      <c r="F886" s="105" t="s">
        <v>536</v>
      </c>
      <c r="H886" s="105">
        <f>'Справка 6'!R16</f>
        <v>162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44104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44104</v>
      </c>
      <c r="D888" s="105" t="s">
        <v>543</v>
      </c>
      <c r="E888" s="496">
        <v>15</v>
      </c>
      <c r="F888" s="105" t="s">
        <v>542</v>
      </c>
      <c r="H888" s="105">
        <f>'Справка 6'!R18</f>
        <v>156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44104</v>
      </c>
      <c r="D889" s="105" t="s">
        <v>545</v>
      </c>
      <c r="E889" s="496">
        <v>15</v>
      </c>
      <c r="F889" s="105" t="s">
        <v>828</v>
      </c>
      <c r="H889" s="105">
        <f>'Справка 6'!R19</f>
        <v>502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44104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44104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44104</v>
      </c>
      <c r="D892" s="105" t="s">
        <v>553</v>
      </c>
      <c r="E892" s="496">
        <v>15</v>
      </c>
      <c r="F892" s="105" t="s">
        <v>552</v>
      </c>
      <c r="H892" s="105">
        <f>'Справка 6'!R23</f>
        <v>13468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44104</v>
      </c>
      <c r="D893" s="105" t="s">
        <v>555</v>
      </c>
      <c r="E893" s="496">
        <v>15</v>
      </c>
      <c r="F893" s="105" t="s">
        <v>554</v>
      </c>
      <c r="H893" s="105">
        <f>'Справка 6'!R24</f>
        <v>8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44104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44104</v>
      </c>
      <c r="D895" s="105" t="s">
        <v>558</v>
      </c>
      <c r="E895" s="496">
        <v>15</v>
      </c>
      <c r="F895" s="105" t="s">
        <v>542</v>
      </c>
      <c r="H895" s="105">
        <f>'Справка 6'!R26</f>
        <v>4055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44104</v>
      </c>
      <c r="D896" s="105" t="s">
        <v>560</v>
      </c>
      <c r="E896" s="496">
        <v>15</v>
      </c>
      <c r="F896" s="105" t="s">
        <v>863</v>
      </c>
      <c r="H896" s="105">
        <f>'Справка 6'!R27</f>
        <v>17531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44104</v>
      </c>
      <c r="D897" s="105" t="s">
        <v>562</v>
      </c>
      <c r="E897" s="496">
        <v>15</v>
      </c>
      <c r="F897" s="105" t="s">
        <v>561</v>
      </c>
      <c r="H897" s="105">
        <f>'Справка 6'!R29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44104</v>
      </c>
      <c r="D898" s="105" t="s">
        <v>563</v>
      </c>
      <c r="E898" s="496">
        <v>15</v>
      </c>
      <c r="F898" s="105" t="s">
        <v>108</v>
      </c>
      <c r="H898" s="105">
        <f>'Справка 6'!R30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44104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44104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44104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44104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44104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44104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44104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44104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44104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44104</v>
      </c>
      <c r="D908" s="105" t="s">
        <v>578</v>
      </c>
      <c r="E908" s="496">
        <v>15</v>
      </c>
      <c r="F908" s="105" t="s">
        <v>827</v>
      </c>
      <c r="H908" s="105">
        <f>'Справка 6'!R40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44104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44104</v>
      </c>
      <c r="D910" s="105" t="s">
        <v>583</v>
      </c>
      <c r="E910" s="496">
        <v>15</v>
      </c>
      <c r="F910" s="105" t="s">
        <v>582</v>
      </c>
      <c r="H910" s="105">
        <f>'Справка 6'!R42</f>
        <v>21515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44104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44104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11458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44104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11458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44104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44104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44104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44104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44104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44104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44104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11458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44104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181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44104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11143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44104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617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44104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1028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44104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9498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44104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2728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44104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124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44104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44104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29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44104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44104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44104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7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44104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44104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44104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44104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480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44104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44104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44104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44104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480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44104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14511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44104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26150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44104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44104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44104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44104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44104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44104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44104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44104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44104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44104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44104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44104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11143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44104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617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44104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1028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44104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9498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44104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2728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44104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124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44104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44104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29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44104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44104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44104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7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44104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44104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44104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44104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480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44104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44104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44104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44104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480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44104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14511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44104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14511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44104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44104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11458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44104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11458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44104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44104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44104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44104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44104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44104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44104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11458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44104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181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44104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44104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44104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44104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44104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44104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44104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44104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44104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44104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44104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44104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44104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44104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44104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44104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44104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44104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44104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44104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44104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11639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44104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44104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44104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44104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44104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44104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44104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44104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44104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44104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44104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44104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44104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44104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44104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110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44104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122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44104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3581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44104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495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44104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44104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3086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44104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44104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44104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44104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44104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44104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44104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44104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44104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44104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44104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3160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44104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44104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1922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44104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151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44104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507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44104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279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44104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44104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193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44104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86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44104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301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44104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197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44104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6938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44104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7170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44104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44104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44104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44104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44104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44104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44104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44104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44104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44104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44104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44104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44104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44104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44104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44104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44104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3581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44104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495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44104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44104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3086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44104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44104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44104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44104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44104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44104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44104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44104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44104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44104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44104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3160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44104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44104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1922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44104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151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44104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507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44104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279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44104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44104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193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44104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86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44104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301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44104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197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44104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6938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44104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6938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44104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44104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44104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44104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44104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44104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44104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44104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44104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44104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44104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44104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44104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44104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44104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110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44104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122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44104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44104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44104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44104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44104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44104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44104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44104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44104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44104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44104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44104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44104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44104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44104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44104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44104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44104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44104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44104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44104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44104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44104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44104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44104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44104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44104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232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44104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44104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44104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44104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44104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44104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44104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44104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44104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44104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44104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44104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44104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44104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44104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44104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44104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44104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44104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44104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44104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44104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44104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44104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44104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44104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44104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44104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44104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44104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44104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44104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44104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44104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44104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44104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44104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44104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44104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44104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44104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44104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44104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44104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44104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44104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44104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44104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44104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44104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44104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44104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44104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44104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44104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44104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44104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44104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44104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44104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44104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44104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44104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44104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44104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44104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44104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44104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44104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44104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44104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44104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44104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44104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44104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44104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44104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44104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44104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44104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44104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44104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44104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44104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44104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44104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44104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44104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44104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44104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44104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44104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44104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44104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44104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44104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44104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44104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44104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44104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44104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44104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44104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44104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44104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44104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44104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44104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44104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44104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44104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44104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44104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44104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44104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44104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44104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44104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44104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44104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44104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44104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44104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44104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44104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44104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44104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44104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44104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44104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44104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44104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44104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44104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44104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44104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44104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44104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44104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44104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44104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44104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44104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44104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44104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44104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44104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44104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44104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44104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44104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44104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44104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44104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44104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44104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44104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44104</v>
      </c>
      <c r="D1296" s="105" t="s">
        <v>793</v>
      </c>
      <c r="E1296" s="105">
        <v>1</v>
      </c>
      <c r="F1296" s="105" t="s">
        <v>792</v>
      </c>
      <c r="H1296" s="498">
        <f>'Справка 5'!C27</f>
        <v>3374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44104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44104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44104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44104</v>
      </c>
      <c r="D1300" s="105" t="s">
        <v>802</v>
      </c>
      <c r="E1300" s="105">
        <v>1</v>
      </c>
      <c r="F1300" s="105" t="s">
        <v>791</v>
      </c>
      <c r="H1300" s="498">
        <f>'Справка 5'!C79</f>
        <v>3374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44104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44104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44104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44104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44104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44104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44104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44104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44104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44104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44104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44104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44104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44104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44104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44104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44104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44104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44104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44104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44104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44104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44104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44104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44104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44104</v>
      </c>
      <c r="D1326" s="105" t="s">
        <v>793</v>
      </c>
      <c r="E1326" s="105">
        <v>4</v>
      </c>
      <c r="F1326" s="105" t="s">
        <v>792</v>
      </c>
      <c r="H1326" s="498">
        <f>'Справка 5'!F27</f>
        <v>3374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44104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44104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44104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44104</v>
      </c>
      <c r="D1330" s="105" t="s">
        <v>802</v>
      </c>
      <c r="E1330" s="105">
        <v>4</v>
      </c>
      <c r="F1330" s="105" t="s">
        <v>791</v>
      </c>
      <c r="H1330" s="498">
        <f>'Справка 5'!F79</f>
        <v>3374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44104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44104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44104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44104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44104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73" sqref="G7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180</v>
      </c>
      <c r="D14" s="197">
        <v>193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</v>
      </c>
      <c r="D16" s="197">
        <v>16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162</v>
      </c>
      <c r="D17" s="197">
        <v>197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156</v>
      </c>
      <c r="D19" s="197">
        <v>195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502</v>
      </c>
      <c r="D20" s="598">
        <f>SUM(D12:D19)</f>
        <v>601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8246</v>
      </c>
      <c r="H21" s="197">
        <v>8246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1937</v>
      </c>
      <c r="H22" s="614">
        <f>SUM(H23:H25)</f>
        <v>1578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802</v>
      </c>
      <c r="H23" s="197">
        <v>443</v>
      </c>
    </row>
    <row r="24" spans="1:13" ht="15.75">
      <c r="A24" s="89" t="s">
        <v>67</v>
      </c>
      <c r="B24" s="91" t="s">
        <v>68</v>
      </c>
      <c r="C24" s="197">
        <v>13468</v>
      </c>
      <c r="D24" s="197">
        <v>13036</v>
      </c>
      <c r="E24" s="202" t="s">
        <v>69</v>
      </c>
      <c r="F24" s="93" t="s">
        <v>70</v>
      </c>
      <c r="G24" s="700"/>
      <c r="H24" s="197"/>
      <c r="M24" s="98"/>
    </row>
    <row r="25" spans="1:8" ht="15.75">
      <c r="A25" s="89" t="s">
        <v>71</v>
      </c>
      <c r="B25" s="91" t="s">
        <v>72</v>
      </c>
      <c r="C25" s="197">
        <v>8</v>
      </c>
      <c r="D25" s="197">
        <v>10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35013</v>
      </c>
      <c r="H26" s="598">
        <f>H20+H21+H22</f>
        <v>34654</v>
      </c>
      <c r="M26" s="98"/>
    </row>
    <row r="27" spans="1:8" ht="15.75">
      <c r="A27" s="89" t="s">
        <v>79</v>
      </c>
      <c r="B27" s="91" t="s">
        <v>80</v>
      </c>
      <c r="C27" s="197">
        <f>3962+20+73</f>
        <v>4055</v>
      </c>
      <c r="D27" s="197">
        <v>4055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17531</v>
      </c>
      <c r="D28" s="598">
        <f>SUM(D24:D27)</f>
        <v>17101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231</v>
      </c>
      <c r="H32" s="197">
        <v>359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661</v>
      </c>
      <c r="H34" s="598">
        <f>H28+H32+H33</f>
        <v>789</v>
      </c>
    </row>
    <row r="35" spans="1:8" ht="15.75">
      <c r="A35" s="89" t="s">
        <v>106</v>
      </c>
      <c r="B35" s="94" t="s">
        <v>107</v>
      </c>
      <c r="C35" s="595">
        <f>SUM(C36:C39)</f>
        <v>3374</v>
      </c>
      <c r="D35" s="596">
        <f>SUM(D36:D39)</f>
        <v>3374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3374</v>
      </c>
      <c r="D36" s="197">
        <v>3374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40456</v>
      </c>
      <c r="H37" s="600">
        <f>H26+H18+H34</f>
        <v>40225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3374</v>
      </c>
      <c r="D46" s="598">
        <f>D35+D40+D45</f>
        <v>3374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11458</v>
      </c>
      <c r="D48" s="197">
        <v>11280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11458</v>
      </c>
      <c r="D52" s="598">
        <f>SUM(D48:D51)</f>
        <v>11280</v>
      </c>
      <c r="E52" s="201" t="s">
        <v>158</v>
      </c>
      <c r="F52" s="95" t="s">
        <v>159</v>
      </c>
      <c r="G52" s="197">
        <v>110</v>
      </c>
      <c r="H52" s="196">
        <v>147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122</v>
      </c>
      <c r="H54" s="197">
        <v>122</v>
      </c>
    </row>
    <row r="55" spans="1:8" ht="15.75">
      <c r="A55" s="100" t="s">
        <v>166</v>
      </c>
      <c r="B55" s="96" t="s">
        <v>167</v>
      </c>
      <c r="C55" s="478">
        <v>181</v>
      </c>
      <c r="D55" s="479">
        <v>181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33154</v>
      </c>
      <c r="D56" s="602">
        <f>D20+D21+D22+D28+D33+D46+D52+D54+D55</f>
        <v>32645</v>
      </c>
      <c r="E56" s="100" t="s">
        <v>850</v>
      </c>
      <c r="F56" s="99" t="s">
        <v>172</v>
      </c>
      <c r="G56" s="599">
        <f>G50+G52+G53+G54+G55</f>
        <v>232</v>
      </c>
      <c r="H56" s="600">
        <f>H50+H52+H53+H54+H55</f>
        <v>269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6741</v>
      </c>
      <c r="H61" s="596">
        <f>SUM(H62:H68)</f>
        <v>7045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3581</v>
      </c>
      <c r="H62" s="197">
        <v>3856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1922</v>
      </c>
      <c r="H64" s="197">
        <v>1873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151</v>
      </c>
      <c r="H65" s="197">
        <v>41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345+155+7</f>
        <v>507</v>
      </c>
      <c r="H66" s="197">
        <v>496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301</v>
      </c>
      <c r="H67" s="197">
        <v>354</v>
      </c>
    </row>
    <row r="68" spans="1:8" ht="15.75">
      <c r="A68" s="89" t="s">
        <v>206</v>
      </c>
      <c r="B68" s="91" t="s">
        <v>207</v>
      </c>
      <c r="C68" s="197">
        <v>11143</v>
      </c>
      <c r="D68" s="197">
        <v>11519</v>
      </c>
      <c r="E68" s="89" t="s">
        <v>212</v>
      </c>
      <c r="F68" s="93" t="s">
        <v>213</v>
      </c>
      <c r="G68" s="197">
        <v>279</v>
      </c>
      <c r="H68" s="197">
        <v>425</v>
      </c>
    </row>
    <row r="69" spans="1:8" ht="15.75">
      <c r="A69" s="89" t="s">
        <v>210</v>
      </c>
      <c r="B69" s="91" t="s">
        <v>211</v>
      </c>
      <c r="C69" s="197">
        <v>2728</v>
      </c>
      <c r="D69" s="197">
        <v>2687</v>
      </c>
      <c r="E69" s="201" t="s">
        <v>79</v>
      </c>
      <c r="F69" s="93" t="s">
        <v>216</v>
      </c>
      <c r="G69" s="197">
        <f>190+7</f>
        <v>197</v>
      </c>
      <c r="H69" s="197">
        <v>180</v>
      </c>
    </row>
    <row r="70" spans="1:8" ht="15.75">
      <c r="A70" s="89" t="s">
        <v>214</v>
      </c>
      <c r="B70" s="91" t="s">
        <v>215</v>
      </c>
      <c r="C70" s="197">
        <v>124</v>
      </c>
      <c r="D70" s="197">
        <v>85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6938</v>
      </c>
      <c r="H71" s="598">
        <f>H59+H60+H61+H69+H70</f>
        <v>7225</v>
      </c>
    </row>
    <row r="72" spans="1:8" ht="15.75">
      <c r="A72" s="89" t="s">
        <v>221</v>
      </c>
      <c r="B72" s="91" t="s">
        <v>222</v>
      </c>
      <c r="C72" s="197">
        <v>29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7">
        <v>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3+469+8</f>
        <v>480</v>
      </c>
      <c r="D75" s="197">
        <v>481</v>
      </c>
      <c r="E75" s="485" t="s">
        <v>160</v>
      </c>
      <c r="F75" s="95" t="s">
        <v>233</v>
      </c>
      <c r="G75" s="478">
        <v>606</v>
      </c>
      <c r="H75" s="478">
        <v>428</v>
      </c>
    </row>
    <row r="76" spans="1:8" ht="15.75">
      <c r="A76" s="482" t="s">
        <v>77</v>
      </c>
      <c r="B76" s="96" t="s">
        <v>232</v>
      </c>
      <c r="C76" s="597">
        <f>SUM(C68:C75)</f>
        <v>14511</v>
      </c>
      <c r="D76" s="598">
        <f>SUM(D68:D75)</f>
        <v>14807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15</v>
      </c>
      <c r="H77" s="478">
        <v>17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7559</v>
      </c>
      <c r="H79" s="600">
        <f>H71+H73+H75+H77</f>
        <v>7670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45</v>
      </c>
      <c r="D88" s="197">
        <v>19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152</v>
      </c>
      <c r="D89" s="197">
        <v>182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197</v>
      </c>
      <c r="D92" s="598">
        <f>SUM(D88:D91)</f>
        <v>201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385</v>
      </c>
      <c r="D93" s="478">
        <v>511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15093</v>
      </c>
      <c r="D94" s="602">
        <f>D65+D76+D85+D92+D93</f>
        <v>15519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48247</v>
      </c>
      <c r="D95" s="604">
        <f>D94+D56</f>
        <v>48164</v>
      </c>
      <c r="E95" s="229" t="s">
        <v>942</v>
      </c>
      <c r="F95" s="489" t="s">
        <v>268</v>
      </c>
      <c r="G95" s="603">
        <f>G37+G40+G56+G79</f>
        <v>48247</v>
      </c>
      <c r="H95" s="604">
        <f>H37+H40+H56+H79</f>
        <v>48164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9">
        <f>pdeReportingDate</f>
        <v>44126</v>
      </c>
      <c r="C98" s="709"/>
      <c r="D98" s="709"/>
      <c r="E98" s="709"/>
      <c r="F98" s="709"/>
      <c r="G98" s="709"/>
      <c r="H98" s="709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10" t="str">
        <f>authorName</f>
        <v>Валентина Димитрова</v>
      </c>
      <c r="C100" s="710"/>
      <c r="D100" s="710"/>
      <c r="E100" s="710"/>
      <c r="F100" s="710"/>
      <c r="G100" s="710"/>
      <c r="H100" s="710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4"/>
      <c r="B103" s="712" t="str">
        <f>Начална!B17</f>
        <v>Виктория Миткова</v>
      </c>
      <c r="C103" s="708"/>
      <c r="D103" s="708"/>
      <c r="E103" s="708"/>
      <c r="M103" s="98"/>
    </row>
    <row r="104" spans="1:5" ht="21.75" customHeight="1">
      <c r="A104" s="694"/>
      <c r="B104" s="708"/>
      <c r="C104" s="708"/>
      <c r="D104" s="708"/>
      <c r="E104" s="708"/>
    </row>
    <row r="105" spans="1:13" ht="21.75" customHeight="1">
      <c r="A105" s="694"/>
      <c r="B105" s="708"/>
      <c r="C105" s="708"/>
      <c r="D105" s="708"/>
      <c r="E105" s="708"/>
      <c r="M105" s="98"/>
    </row>
    <row r="106" spans="1:5" ht="21.75" customHeight="1">
      <c r="A106" s="694"/>
      <c r="B106" s="708"/>
      <c r="C106" s="708"/>
      <c r="D106" s="708"/>
      <c r="E106" s="708"/>
    </row>
    <row r="107" spans="1:13" ht="21.75" customHeight="1">
      <c r="A107" s="694"/>
      <c r="B107" s="708"/>
      <c r="C107" s="708"/>
      <c r="D107" s="708"/>
      <c r="E107" s="708"/>
      <c r="M107" s="98"/>
    </row>
    <row r="108" spans="1:5" ht="21.75" customHeight="1">
      <c r="A108" s="694"/>
      <c r="B108" s="708"/>
      <c r="C108" s="708"/>
      <c r="D108" s="708"/>
      <c r="E108" s="708"/>
    </row>
    <row r="109" spans="1:13" ht="21.75" customHeight="1">
      <c r="A109" s="694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19" sqref="D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68</v>
      </c>
      <c r="D12" s="316">
        <v>102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2014</v>
      </c>
      <c r="D13" s="316">
        <v>3565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149</v>
      </c>
      <c r="D14" s="316">
        <v>136</v>
      </c>
      <c r="E14" s="245" t="s">
        <v>285</v>
      </c>
      <c r="F14" s="240" t="s">
        <v>286</v>
      </c>
      <c r="G14" s="316">
        <v>5311</v>
      </c>
      <c r="H14" s="316">
        <v>6337</v>
      </c>
    </row>
    <row r="15" spans="1:8" ht="15.75">
      <c r="A15" s="194" t="s">
        <v>287</v>
      </c>
      <c r="B15" s="190" t="s">
        <v>288</v>
      </c>
      <c r="C15" s="316">
        <v>3240</v>
      </c>
      <c r="D15" s="316">
        <v>3790</v>
      </c>
      <c r="E15" s="245" t="s">
        <v>79</v>
      </c>
      <c r="F15" s="240" t="s">
        <v>289</v>
      </c>
      <c r="G15" s="316">
        <f>70+2</f>
        <v>72</v>
      </c>
      <c r="H15" s="316">
        <v>350</v>
      </c>
    </row>
    <row r="16" spans="1:8" ht="15.75">
      <c r="A16" s="194" t="s">
        <v>290</v>
      </c>
      <c r="B16" s="190" t="s">
        <v>291</v>
      </c>
      <c r="C16" s="316">
        <v>559</v>
      </c>
      <c r="D16" s="316">
        <v>663</v>
      </c>
      <c r="E16" s="236" t="s">
        <v>52</v>
      </c>
      <c r="F16" s="264" t="s">
        <v>292</v>
      </c>
      <c r="G16" s="628">
        <f>SUM(G12:G15)</f>
        <v>5383</v>
      </c>
      <c r="H16" s="629">
        <f>SUM(H12:H15)</f>
        <v>6687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396</v>
      </c>
      <c r="H18" s="639">
        <v>9</v>
      </c>
    </row>
    <row r="19" spans="1:8" ht="15.75">
      <c r="A19" s="194" t="s">
        <v>299</v>
      </c>
      <c r="B19" s="190" t="s">
        <v>300</v>
      </c>
      <c r="C19" s="316">
        <v>159</v>
      </c>
      <c r="D19" s="316">
        <v>85</v>
      </c>
      <c r="E19" s="194" t="s">
        <v>301</v>
      </c>
      <c r="F19" s="237" t="s">
        <v>302</v>
      </c>
      <c r="G19" s="316">
        <f>396-50</f>
        <v>346</v>
      </c>
      <c r="H19" s="316">
        <v>6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6189</v>
      </c>
      <c r="D22" s="629">
        <f>SUM(D12:D18)+D19</f>
        <v>8341</v>
      </c>
      <c r="E22" s="194" t="s">
        <v>309</v>
      </c>
      <c r="F22" s="237" t="s">
        <v>310</v>
      </c>
      <c r="G22" s="316">
        <v>639</v>
      </c>
      <c r="H22" s="316">
        <v>272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18</v>
      </c>
      <c r="H24" s="316"/>
    </row>
    <row r="25" spans="1:8" ht="31.5">
      <c r="A25" s="194" t="s">
        <v>316</v>
      </c>
      <c r="B25" s="237" t="s">
        <v>317</v>
      </c>
      <c r="C25" s="316">
        <v>11</v>
      </c>
      <c r="D25" s="316">
        <v>8</v>
      </c>
      <c r="E25" s="194" t="s">
        <v>318</v>
      </c>
      <c r="F25" s="237" t="s">
        <v>319</v>
      </c>
      <c r="G25" s="316">
        <v>2</v>
      </c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659</v>
      </c>
      <c r="H27" s="629">
        <f>SUM(H22:H26)</f>
        <v>272</v>
      </c>
    </row>
    <row r="28" spans="1:8" ht="15.75">
      <c r="A28" s="194" t="s">
        <v>79</v>
      </c>
      <c r="B28" s="237" t="s">
        <v>327</v>
      </c>
      <c r="C28" s="316">
        <v>6</v>
      </c>
      <c r="D28" s="316"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</v>
      </c>
      <c r="D29" s="629">
        <f>SUM(D25:D28)</f>
        <v>16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6207</v>
      </c>
      <c r="D31" s="635">
        <f>D29+D22</f>
        <v>8357</v>
      </c>
      <c r="E31" s="251" t="s">
        <v>824</v>
      </c>
      <c r="F31" s="266" t="s">
        <v>331</v>
      </c>
      <c r="G31" s="253">
        <f>G16+G18+G27</f>
        <v>6438</v>
      </c>
      <c r="H31" s="254">
        <f>H16+H18+H27</f>
        <v>6968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231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1389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6207</v>
      </c>
      <c r="D36" s="637">
        <f>D31-D34+D35</f>
        <v>8357</v>
      </c>
      <c r="E36" s="262" t="s">
        <v>346</v>
      </c>
      <c r="F36" s="256" t="s">
        <v>347</v>
      </c>
      <c r="G36" s="267">
        <f>G35-G34+G31</f>
        <v>6438</v>
      </c>
      <c r="H36" s="268">
        <f>H35-H34+H31</f>
        <v>6968</v>
      </c>
    </row>
    <row r="37" spans="1:8" ht="15.75">
      <c r="A37" s="261" t="s">
        <v>348</v>
      </c>
      <c r="B37" s="231" t="s">
        <v>349</v>
      </c>
      <c r="C37" s="634">
        <f>IF((G36-C36)&gt;0,G36-C36,0)</f>
        <v>231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1389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231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1389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231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1389</v>
      </c>
    </row>
    <row r="45" spans="1:8" ht="16.5" thickBot="1">
      <c r="A45" s="270" t="s">
        <v>371</v>
      </c>
      <c r="B45" s="271" t="s">
        <v>372</v>
      </c>
      <c r="C45" s="630">
        <f>C36+C38+C42</f>
        <v>6438</v>
      </c>
      <c r="D45" s="631">
        <f>D36+D38+D42</f>
        <v>8357</v>
      </c>
      <c r="E45" s="270" t="s">
        <v>373</v>
      </c>
      <c r="F45" s="272" t="s">
        <v>374</v>
      </c>
      <c r="G45" s="630">
        <f>G42+G36</f>
        <v>6438</v>
      </c>
      <c r="H45" s="631">
        <f>H42+H36</f>
        <v>8357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3" t="s">
        <v>978</v>
      </c>
      <c r="B47" s="713"/>
      <c r="C47" s="713"/>
      <c r="D47" s="713"/>
      <c r="E47" s="71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9">
        <f>pdeReportingDate</f>
        <v>44126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10" t="str">
        <f>authorName</f>
        <v>Валентина Димитрова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4"/>
      <c r="B55" s="712" t="str">
        <f>Начална!B17</f>
        <v>Виктория Миткова</v>
      </c>
      <c r="C55" s="708"/>
      <c r="D55" s="708"/>
      <c r="E55" s="708"/>
      <c r="F55" s="574"/>
      <c r="G55" s="45"/>
      <c r="H55" s="42"/>
    </row>
    <row r="56" spans="1:8" ht="15.75" customHeight="1">
      <c r="A56" s="694"/>
      <c r="B56" s="708"/>
      <c r="C56" s="708"/>
      <c r="D56" s="708"/>
      <c r="E56" s="708"/>
      <c r="F56" s="574"/>
      <c r="G56" s="45"/>
      <c r="H56" s="42"/>
    </row>
    <row r="57" spans="1:8" ht="15.75" customHeight="1">
      <c r="A57" s="694"/>
      <c r="B57" s="708"/>
      <c r="C57" s="708"/>
      <c r="D57" s="708"/>
      <c r="E57" s="708"/>
      <c r="F57" s="574"/>
      <c r="G57" s="45"/>
      <c r="H57" s="42"/>
    </row>
    <row r="58" spans="1:8" ht="15.75" customHeight="1">
      <c r="A58" s="694"/>
      <c r="B58" s="708"/>
      <c r="C58" s="708"/>
      <c r="D58" s="708"/>
      <c r="E58" s="708"/>
      <c r="F58" s="574"/>
      <c r="G58" s="45"/>
      <c r="H58" s="42"/>
    </row>
    <row r="59" spans="1:8" ht="15.75">
      <c r="A59" s="694"/>
      <c r="B59" s="708"/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5889</v>
      </c>
      <c r="D11" s="197">
        <v>6468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-2406</v>
      </c>
      <c r="D12" s="197">
        <v>-3341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-3632</v>
      </c>
      <c r="D14" s="197">
        <v>-4280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-1095</v>
      </c>
      <c r="D15" s="197">
        <v>-918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7">
        <v>-15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-1251</v>
      </c>
      <c r="D21" s="658">
        <f>SUM(D11:D20)</f>
        <v>-2087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-25-362</f>
        <v>-387</v>
      </c>
      <c r="D23" s="197">
        <f>-19-540</f>
        <v>-559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-629</v>
      </c>
      <c r="D25" s="197">
        <v>-366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1034</v>
      </c>
      <c r="D26" s="197">
        <v>2637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15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f>968+394</f>
        <v>1362</v>
      </c>
      <c r="D32" s="197">
        <v>258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1398</v>
      </c>
      <c r="D33" s="658">
        <f>SUM(D23:D32)</f>
        <v>1970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-144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-7</v>
      </c>
      <c r="D40" s="197">
        <v>-7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-151</v>
      </c>
      <c r="D43" s="660">
        <f>SUM(D35:D42)</f>
        <v>-7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</v>
      </c>
      <c r="D44" s="307">
        <f>D43+D33+D21</f>
        <v>-124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201</v>
      </c>
      <c r="D45" s="309">
        <v>281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197</v>
      </c>
      <c r="D46" s="311">
        <f>D45+D44</f>
        <v>157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197</v>
      </c>
      <c r="D47" s="298">
        <v>157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9">
        <f>pdeReportingDate</f>
        <v>44126</v>
      </c>
      <c r="C54" s="709"/>
      <c r="D54" s="709"/>
      <c r="E54" s="709"/>
      <c r="F54" s="695"/>
      <c r="G54" s="695"/>
      <c r="H54" s="695"/>
      <c r="M54" s="98"/>
    </row>
    <row r="55" spans="1:13" s="42" customFormat="1" ht="15.75">
      <c r="A55" s="692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3" t="s">
        <v>8</v>
      </c>
      <c r="B56" s="710" t="str">
        <f>authorName</f>
        <v>Валентина Димитрова</v>
      </c>
      <c r="C56" s="710"/>
      <c r="D56" s="710"/>
      <c r="E56" s="710"/>
      <c r="F56" s="80"/>
      <c r="G56" s="80"/>
      <c r="H56" s="80"/>
    </row>
    <row r="57" spans="1:8" s="42" customFormat="1" ht="15.75">
      <c r="A57" s="693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3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4"/>
      <c r="B59" s="712" t="str">
        <f>Начална!B17</f>
        <v>Виктория Миткова</v>
      </c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694"/>
      <c r="B62" s="708"/>
      <c r="C62" s="708"/>
      <c r="D62" s="708"/>
      <c r="E62" s="708"/>
      <c r="F62" s="574"/>
      <c r="G62" s="45"/>
      <c r="H62" s="42"/>
    </row>
    <row r="63" spans="1:8" ht="15.75">
      <c r="A63" s="694"/>
      <c r="B63" s="708"/>
      <c r="C63" s="708"/>
      <c r="D63" s="708"/>
      <c r="E63" s="708"/>
      <c r="F63" s="574"/>
      <c r="G63" s="45"/>
      <c r="H63" s="42"/>
    </row>
    <row r="64" spans="1:8" ht="15.75">
      <c r="A64" s="694"/>
      <c r="B64" s="708"/>
      <c r="C64" s="708"/>
      <c r="D64" s="708"/>
      <c r="E64" s="708"/>
      <c r="F64" s="574"/>
      <c r="G64" s="45"/>
      <c r="H64" s="42"/>
    </row>
    <row r="65" spans="1:8" ht="15.75">
      <c r="A65" s="694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20" sqref="I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0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5" t="s">
        <v>460</v>
      </c>
      <c r="L8" s="705" t="s">
        <v>461</v>
      </c>
      <c r="M8" s="531"/>
      <c r="N8" s="532"/>
    </row>
    <row r="9" spans="1:14" s="533" customFormat="1" ht="31.5">
      <c r="A9" s="716"/>
      <c r="B9" s="703"/>
      <c r="C9" s="706"/>
      <c r="D9" s="719" t="s">
        <v>826</v>
      </c>
      <c r="E9" s="719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06"/>
      <c r="L9" s="706"/>
      <c r="M9" s="536" t="s">
        <v>825</v>
      </c>
      <c r="N9" s="532"/>
    </row>
    <row r="10" spans="1:14" s="533" customFormat="1" ht="31.5">
      <c r="A10" s="717"/>
      <c r="B10" s="704"/>
      <c r="C10" s="707"/>
      <c r="D10" s="719"/>
      <c r="E10" s="719"/>
      <c r="F10" s="534" t="s">
        <v>462</v>
      </c>
      <c r="G10" s="534" t="s">
        <v>463</v>
      </c>
      <c r="H10" s="534" t="s">
        <v>464</v>
      </c>
      <c r="I10" s="707"/>
      <c r="J10" s="707"/>
      <c r="K10" s="707"/>
      <c r="L10" s="70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8246</v>
      </c>
      <c r="F13" s="584">
        <f>'1-Баланс'!H23</f>
        <v>443</v>
      </c>
      <c r="G13" s="584">
        <f>'1-Баланс'!H24</f>
        <v>0</v>
      </c>
      <c r="H13" s="585">
        <v>1135</v>
      </c>
      <c r="I13" s="584">
        <f>'1-Баланс'!H29+'1-Баланс'!H32</f>
        <v>1360</v>
      </c>
      <c r="J13" s="584">
        <f>'1-Баланс'!H30+'1-Баланс'!H33</f>
        <v>-571</v>
      </c>
      <c r="K13" s="585"/>
      <c r="L13" s="584">
        <f>SUM(C13:K13)</f>
        <v>40225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8246</v>
      </c>
      <c r="F17" s="652">
        <f t="shared" si="2"/>
        <v>443</v>
      </c>
      <c r="G17" s="652">
        <f t="shared" si="2"/>
        <v>0</v>
      </c>
      <c r="H17" s="652">
        <f t="shared" si="2"/>
        <v>1135</v>
      </c>
      <c r="I17" s="652">
        <f t="shared" si="2"/>
        <v>1360</v>
      </c>
      <c r="J17" s="652">
        <f t="shared" si="2"/>
        <v>-571</v>
      </c>
      <c r="K17" s="652">
        <f t="shared" si="2"/>
        <v>0</v>
      </c>
      <c r="L17" s="584">
        <f t="shared" si="1"/>
        <v>40225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231</v>
      </c>
      <c r="J18" s="584">
        <f>+'1-Баланс'!G33</f>
        <v>0</v>
      </c>
      <c r="K18" s="585"/>
      <c r="L18" s="584">
        <f t="shared" si="1"/>
        <v>231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359</v>
      </c>
      <c r="G19" s="168">
        <f t="shared" si="3"/>
        <v>0</v>
      </c>
      <c r="H19" s="168">
        <f t="shared" si="3"/>
        <v>0</v>
      </c>
      <c r="I19" s="168">
        <f t="shared" si="3"/>
        <v>-359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359</v>
      </c>
      <c r="G21" s="316"/>
      <c r="H21" s="316"/>
      <c r="I21" s="316">
        <v>-359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8246</v>
      </c>
      <c r="F31" s="652">
        <f t="shared" si="6"/>
        <v>802</v>
      </c>
      <c r="G31" s="652">
        <f t="shared" si="6"/>
        <v>0</v>
      </c>
      <c r="H31" s="652">
        <f t="shared" si="6"/>
        <v>1135</v>
      </c>
      <c r="I31" s="652">
        <f t="shared" si="6"/>
        <v>1232</v>
      </c>
      <c r="J31" s="652">
        <f t="shared" si="6"/>
        <v>-571</v>
      </c>
      <c r="K31" s="652">
        <f t="shared" si="6"/>
        <v>0</v>
      </c>
      <c r="L31" s="584">
        <f t="shared" si="1"/>
        <v>40456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8246</v>
      </c>
      <c r="F34" s="587">
        <f t="shared" si="7"/>
        <v>802</v>
      </c>
      <c r="G34" s="587">
        <f t="shared" si="7"/>
        <v>0</v>
      </c>
      <c r="H34" s="587">
        <f t="shared" si="7"/>
        <v>1135</v>
      </c>
      <c r="I34" s="587">
        <f t="shared" si="7"/>
        <v>1232</v>
      </c>
      <c r="J34" s="587">
        <f t="shared" si="7"/>
        <v>-571</v>
      </c>
      <c r="K34" s="587">
        <f t="shared" si="7"/>
        <v>0</v>
      </c>
      <c r="L34" s="650">
        <f t="shared" si="1"/>
        <v>40456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9">
        <f>pdeReportingDate</f>
        <v>44126</v>
      </c>
      <c r="C38" s="709"/>
      <c r="D38" s="709"/>
      <c r="E38" s="709"/>
      <c r="F38" s="709"/>
      <c r="G38" s="709"/>
      <c r="H38" s="709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10" t="str">
        <f>authorName</f>
        <v>Валентина Димитрова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4"/>
      <c r="B43" s="712" t="str">
        <f>Начална!B17</f>
        <v>Виктория Миткова</v>
      </c>
      <c r="C43" s="708"/>
      <c r="D43" s="708"/>
      <c r="E43" s="708"/>
      <c r="F43" s="574"/>
      <c r="G43" s="45"/>
      <c r="H43" s="42"/>
      <c r="M43" s="169"/>
    </row>
    <row r="44" spans="1:13" ht="15.75">
      <c r="A44" s="694"/>
      <c r="B44" s="708"/>
      <c r="C44" s="708"/>
      <c r="D44" s="708"/>
      <c r="E44" s="708"/>
      <c r="F44" s="574"/>
      <c r="G44" s="45"/>
      <c r="H44" s="42"/>
      <c r="M44" s="169"/>
    </row>
    <row r="45" spans="1:13" ht="15.75">
      <c r="A45" s="694"/>
      <c r="B45" s="708"/>
      <c r="C45" s="708"/>
      <c r="D45" s="708"/>
      <c r="E45" s="708"/>
      <c r="F45" s="574"/>
      <c r="G45" s="45"/>
      <c r="H45" s="42"/>
      <c r="M45" s="169"/>
    </row>
    <row r="46" spans="1:13" ht="15.75">
      <c r="A46" s="694"/>
      <c r="B46" s="708"/>
      <c r="C46" s="708"/>
      <c r="D46" s="708"/>
      <c r="E46" s="708"/>
      <c r="F46" s="574"/>
      <c r="G46" s="45"/>
      <c r="H46" s="42"/>
      <c r="M46" s="169"/>
    </row>
    <row r="47" spans="1:13" ht="15.75">
      <c r="A47" s="694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4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4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464</v>
      </c>
      <c r="D13" s="92">
        <v>100</v>
      </c>
      <c r="E13" s="92"/>
      <c r="F13" s="469">
        <f aca="true" t="shared" si="0" ref="F13:F26">C13-E13</f>
        <v>464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3374</v>
      </c>
      <c r="D27" s="472"/>
      <c r="E27" s="472">
        <f>SUM(E12:E26)</f>
        <v>0</v>
      </c>
      <c r="F27" s="472">
        <f>SUM(F12:F26)</f>
        <v>3374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3374</v>
      </c>
      <c r="D79" s="472"/>
      <c r="E79" s="472">
        <f>E78+E61+E44+E27</f>
        <v>0</v>
      </c>
      <c r="F79" s="472">
        <f>F78+F61+F44+F27</f>
        <v>3374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9">
        <f>pdeReportingDate</f>
        <v>44126</v>
      </c>
      <c r="C151" s="709"/>
      <c r="D151" s="709"/>
      <c r="E151" s="709"/>
      <c r="F151" s="709"/>
      <c r="G151" s="709"/>
      <c r="H151" s="709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10" t="str">
        <f>authorName</f>
        <v>Валентина Димитрова</v>
      </c>
      <c r="C153" s="710"/>
      <c r="D153" s="710"/>
      <c r="E153" s="710"/>
      <c r="F153" s="710"/>
      <c r="G153" s="710"/>
      <c r="H153" s="710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4"/>
      <c r="B156" s="712" t="str">
        <f>Начална!B17</f>
        <v>Виктория Миткова</v>
      </c>
      <c r="C156" s="708"/>
      <c r="D156" s="708"/>
      <c r="E156" s="708"/>
      <c r="F156" s="574"/>
      <c r="G156" s="45"/>
      <c r="H156" s="42"/>
    </row>
    <row r="157" spans="1:8" ht="15.75">
      <c r="A157" s="694"/>
      <c r="B157" s="708"/>
      <c r="C157" s="708"/>
      <c r="D157" s="708"/>
      <c r="E157" s="708"/>
      <c r="F157" s="574"/>
      <c r="G157" s="45"/>
      <c r="H157" s="42"/>
    </row>
    <row r="158" spans="1:8" ht="15.75">
      <c r="A158" s="694"/>
      <c r="B158" s="708"/>
      <c r="C158" s="708"/>
      <c r="D158" s="708"/>
      <c r="E158" s="708"/>
      <c r="F158" s="574"/>
      <c r="G158" s="45"/>
      <c r="H158" s="42"/>
    </row>
    <row r="159" spans="1:8" ht="15.75">
      <c r="A159" s="694"/>
      <c r="B159" s="708"/>
      <c r="C159" s="708"/>
      <c r="D159" s="708"/>
      <c r="E159" s="708"/>
      <c r="F159" s="574"/>
      <c r="G159" s="45"/>
      <c r="H159" s="42"/>
    </row>
    <row r="160" spans="1:8" ht="15.75">
      <c r="A160" s="694"/>
      <c r="B160" s="708"/>
      <c r="C160" s="708"/>
      <c r="D160" s="708"/>
      <c r="E160" s="708"/>
      <c r="F160" s="574"/>
      <c r="G160" s="45"/>
      <c r="H160" s="42"/>
    </row>
    <row r="161" spans="1:8" ht="15.75">
      <c r="A161" s="694"/>
      <c r="B161" s="708"/>
      <c r="C161" s="708"/>
      <c r="D161" s="708"/>
      <c r="E161" s="708"/>
      <c r="F161" s="574"/>
      <c r="G161" s="45"/>
      <c r="H161" s="42"/>
    </row>
    <row r="162" spans="1:8" ht="15.75">
      <c r="A162" s="694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26" sqref="F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4060</v>
      </c>
      <c r="E13" s="328">
        <v>28</v>
      </c>
      <c r="F13" s="328"/>
      <c r="G13" s="329">
        <f t="shared" si="2"/>
        <v>4088</v>
      </c>
      <c r="H13" s="328"/>
      <c r="I13" s="328"/>
      <c r="J13" s="329">
        <f t="shared" si="3"/>
        <v>4088</v>
      </c>
      <c r="K13" s="328">
        <v>3867</v>
      </c>
      <c r="L13" s="328">
        <v>41</v>
      </c>
      <c r="M13" s="328"/>
      <c r="N13" s="329">
        <f t="shared" si="4"/>
        <v>3908</v>
      </c>
      <c r="O13" s="328"/>
      <c r="P13" s="328"/>
      <c r="Q13" s="329">
        <f t="shared" si="0"/>
        <v>3908</v>
      </c>
      <c r="R13" s="340">
        <f t="shared" si="1"/>
        <v>180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131</v>
      </c>
      <c r="E15" s="328"/>
      <c r="F15" s="328">
        <v>26</v>
      </c>
      <c r="G15" s="329">
        <f t="shared" si="2"/>
        <v>105</v>
      </c>
      <c r="H15" s="328"/>
      <c r="I15" s="328"/>
      <c r="J15" s="329">
        <f t="shared" si="3"/>
        <v>105</v>
      </c>
      <c r="K15" s="328">
        <v>115</v>
      </c>
      <c r="L15" s="328">
        <v>10</v>
      </c>
      <c r="M15" s="328">
        <v>24</v>
      </c>
      <c r="N15" s="702">
        <f>K15+L15-M15</f>
        <v>101</v>
      </c>
      <c r="O15" s="328"/>
      <c r="P15" s="328"/>
      <c r="Q15" s="329">
        <f t="shared" si="0"/>
        <v>101</v>
      </c>
      <c r="R15" s="340">
        <f t="shared" si="1"/>
        <v>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994</v>
      </c>
      <c r="E16" s="328">
        <v>21</v>
      </c>
      <c r="F16" s="328"/>
      <c r="G16" s="329">
        <f t="shared" si="2"/>
        <v>1015</v>
      </c>
      <c r="H16" s="328"/>
      <c r="I16" s="328"/>
      <c r="J16" s="329">
        <f t="shared" si="3"/>
        <v>1015</v>
      </c>
      <c r="K16" s="328">
        <v>797</v>
      </c>
      <c r="L16" s="328">
        <v>56</v>
      </c>
      <c r="M16" s="328"/>
      <c r="N16" s="329">
        <f t="shared" si="4"/>
        <v>853</v>
      </c>
      <c r="O16" s="328"/>
      <c r="P16" s="328"/>
      <c r="Q16" s="329">
        <f t="shared" si="0"/>
        <v>853</v>
      </c>
      <c r="R16" s="340">
        <f t="shared" si="1"/>
        <v>162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247</v>
      </c>
      <c r="E18" s="328"/>
      <c r="F18" s="328"/>
      <c r="G18" s="329">
        <f t="shared" si="2"/>
        <v>247</v>
      </c>
      <c r="H18" s="328"/>
      <c r="I18" s="328"/>
      <c r="J18" s="329">
        <f t="shared" si="3"/>
        <v>247</v>
      </c>
      <c r="K18" s="328">
        <v>52</v>
      </c>
      <c r="L18" s="328">
        <v>39</v>
      </c>
      <c r="M18" s="328"/>
      <c r="N18" s="329">
        <f t="shared" si="4"/>
        <v>91</v>
      </c>
      <c r="O18" s="328"/>
      <c r="P18" s="328"/>
      <c r="Q18" s="329">
        <f t="shared" si="0"/>
        <v>91</v>
      </c>
      <c r="R18" s="340">
        <f t="shared" si="1"/>
        <v>156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5432</v>
      </c>
      <c r="E19" s="330">
        <f>SUM(E11:E18)</f>
        <v>49</v>
      </c>
      <c r="F19" s="330">
        <f>SUM(F11:F18)</f>
        <v>26</v>
      </c>
      <c r="G19" s="329">
        <f t="shared" si="2"/>
        <v>5455</v>
      </c>
      <c r="H19" s="330">
        <f>SUM(H11:H18)</f>
        <v>0</v>
      </c>
      <c r="I19" s="330">
        <f>SUM(I11:I18)</f>
        <v>0</v>
      </c>
      <c r="J19" s="329">
        <f t="shared" si="3"/>
        <v>5455</v>
      </c>
      <c r="K19" s="330">
        <f>SUM(K11:K18)</f>
        <v>4831</v>
      </c>
      <c r="L19" s="330">
        <f>SUM(L11:L18)</f>
        <v>146</v>
      </c>
      <c r="M19" s="330">
        <f>SUM(M11:M18)</f>
        <v>24</v>
      </c>
      <c r="N19" s="329">
        <f t="shared" si="4"/>
        <v>4953</v>
      </c>
      <c r="O19" s="330">
        <f>SUM(O11:O18)</f>
        <v>0</v>
      </c>
      <c r="P19" s="330">
        <f>SUM(P11:P18)</f>
        <v>0</v>
      </c>
      <c r="Q19" s="329">
        <f t="shared" si="0"/>
        <v>4953</v>
      </c>
      <c r="R19" s="340">
        <f t="shared" si="1"/>
        <v>502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13068</v>
      </c>
      <c r="E23" s="328">
        <v>413</v>
      </c>
      <c r="F23" s="328"/>
      <c r="G23" s="329">
        <f t="shared" si="2"/>
        <v>13481</v>
      </c>
      <c r="H23" s="328">
        <v>19</v>
      </c>
      <c r="I23" s="328"/>
      <c r="J23" s="329">
        <f t="shared" si="3"/>
        <v>13500</v>
      </c>
      <c r="K23" s="328">
        <v>32</v>
      </c>
      <c r="L23" s="328"/>
      <c r="M23" s="328"/>
      <c r="N23" s="329">
        <f t="shared" si="4"/>
        <v>32</v>
      </c>
      <c r="O23" s="328"/>
      <c r="P23" s="328"/>
      <c r="Q23" s="329">
        <f t="shared" si="0"/>
        <v>32</v>
      </c>
      <c r="R23" s="340">
        <f t="shared" si="1"/>
        <v>13468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742</v>
      </c>
      <c r="E24" s="328"/>
      <c r="F24" s="328"/>
      <c r="G24" s="329">
        <f t="shared" si="2"/>
        <v>742</v>
      </c>
      <c r="H24" s="328"/>
      <c r="I24" s="328"/>
      <c r="J24" s="329">
        <f t="shared" si="3"/>
        <v>742</v>
      </c>
      <c r="K24" s="328">
        <v>732</v>
      </c>
      <c r="L24" s="328">
        <v>2</v>
      </c>
      <c r="M24" s="328"/>
      <c r="N24" s="329">
        <f t="shared" si="4"/>
        <v>734</v>
      </c>
      <c r="O24" s="328"/>
      <c r="P24" s="328"/>
      <c r="Q24" s="329">
        <f t="shared" si="0"/>
        <v>734</v>
      </c>
      <c r="R24" s="340">
        <f t="shared" si="1"/>
        <v>8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4057</v>
      </c>
      <c r="E26" s="328">
        <f>9+11</f>
        <v>20</v>
      </c>
      <c r="F26" s="328"/>
      <c r="G26" s="329">
        <f t="shared" si="2"/>
        <v>4077</v>
      </c>
      <c r="H26" s="328"/>
      <c r="I26" s="328">
        <v>19</v>
      </c>
      <c r="J26" s="329">
        <f t="shared" si="3"/>
        <v>4058</v>
      </c>
      <c r="K26" s="328">
        <v>2</v>
      </c>
      <c r="L26" s="328">
        <v>1</v>
      </c>
      <c r="M26" s="328"/>
      <c r="N26" s="329">
        <f t="shared" si="4"/>
        <v>3</v>
      </c>
      <c r="O26" s="328"/>
      <c r="P26" s="328"/>
      <c r="Q26" s="329">
        <f t="shared" si="0"/>
        <v>3</v>
      </c>
      <c r="R26" s="340">
        <f t="shared" si="1"/>
        <v>4055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17867</v>
      </c>
      <c r="E27" s="332">
        <f aca="true" t="shared" si="5" ref="E27:P27">SUM(E23:E26)</f>
        <v>433</v>
      </c>
      <c r="F27" s="332">
        <f t="shared" si="5"/>
        <v>0</v>
      </c>
      <c r="G27" s="333">
        <f t="shared" si="2"/>
        <v>18300</v>
      </c>
      <c r="H27" s="332">
        <f t="shared" si="5"/>
        <v>19</v>
      </c>
      <c r="I27" s="332">
        <f t="shared" si="5"/>
        <v>19</v>
      </c>
      <c r="J27" s="333">
        <f t="shared" si="3"/>
        <v>18300</v>
      </c>
      <c r="K27" s="332">
        <f t="shared" si="5"/>
        <v>766</v>
      </c>
      <c r="L27" s="332">
        <f t="shared" si="5"/>
        <v>3</v>
      </c>
      <c r="M27" s="332">
        <f t="shared" si="5"/>
        <v>0</v>
      </c>
      <c r="N27" s="333">
        <f t="shared" si="4"/>
        <v>769</v>
      </c>
      <c r="O27" s="332">
        <f t="shared" si="5"/>
        <v>0</v>
      </c>
      <c r="P27" s="332">
        <f t="shared" si="5"/>
        <v>0</v>
      </c>
      <c r="Q27" s="333">
        <f t="shared" si="0"/>
        <v>769</v>
      </c>
      <c r="R27" s="343">
        <f t="shared" si="1"/>
        <v>17531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3374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3374</v>
      </c>
      <c r="H29" s="335">
        <f t="shared" si="6"/>
        <v>0</v>
      </c>
      <c r="I29" s="335">
        <f t="shared" si="6"/>
        <v>0</v>
      </c>
      <c r="J29" s="336">
        <f t="shared" si="3"/>
        <v>3374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3374</v>
      </c>
    </row>
    <row r="30" spans="1:18" ht="15.75">
      <c r="A30" s="339"/>
      <c r="B30" s="321" t="s">
        <v>108</v>
      </c>
      <c r="C30" s="152" t="s">
        <v>563</v>
      </c>
      <c r="D30" s="328">
        <v>3374</v>
      </c>
      <c r="E30" s="328"/>
      <c r="F30" s="328"/>
      <c r="G30" s="329">
        <f t="shared" si="2"/>
        <v>3374</v>
      </c>
      <c r="H30" s="328"/>
      <c r="I30" s="328"/>
      <c r="J30" s="329">
        <f t="shared" si="3"/>
        <v>3374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3374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3374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3374</v>
      </c>
      <c r="H40" s="330">
        <f t="shared" si="10"/>
        <v>0</v>
      </c>
      <c r="I40" s="330">
        <f t="shared" si="10"/>
        <v>0</v>
      </c>
      <c r="J40" s="329">
        <f t="shared" si="3"/>
        <v>3374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26781</v>
      </c>
      <c r="E42" s="349">
        <f>E19+E20+E21+E27+E40+E41</f>
        <v>482</v>
      </c>
      <c r="F42" s="349">
        <f aca="true" t="shared" si="11" ref="F42:R42">F19+F20+F21+F27+F40+F41</f>
        <v>26</v>
      </c>
      <c r="G42" s="349">
        <f t="shared" si="11"/>
        <v>27237</v>
      </c>
      <c r="H42" s="349">
        <f t="shared" si="11"/>
        <v>19</v>
      </c>
      <c r="I42" s="349">
        <f t="shared" si="11"/>
        <v>19</v>
      </c>
      <c r="J42" s="349">
        <f t="shared" si="11"/>
        <v>27237</v>
      </c>
      <c r="K42" s="349">
        <f t="shared" si="11"/>
        <v>5597</v>
      </c>
      <c r="L42" s="349">
        <f t="shared" si="11"/>
        <v>149</v>
      </c>
      <c r="M42" s="349">
        <f t="shared" si="11"/>
        <v>24</v>
      </c>
      <c r="N42" s="349">
        <f t="shared" si="11"/>
        <v>5722</v>
      </c>
      <c r="O42" s="349">
        <f t="shared" si="11"/>
        <v>0</v>
      </c>
      <c r="P42" s="349">
        <f t="shared" si="11"/>
        <v>0</v>
      </c>
      <c r="Q42" s="349">
        <f t="shared" si="11"/>
        <v>5722</v>
      </c>
      <c r="R42" s="350">
        <f t="shared" si="11"/>
        <v>21515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9">
        <f>pdeReportingDate</f>
        <v>44126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10" t="str">
        <f>authorName</f>
        <v>Валентина Димитрова</v>
      </c>
      <c r="D47" s="710"/>
      <c r="E47" s="710"/>
      <c r="F47" s="710"/>
      <c r="G47" s="710"/>
      <c r="H47" s="710"/>
      <c r="I47" s="710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4"/>
      <c r="C50" s="712" t="str">
        <f>Начална!B17</f>
        <v>Виктория Миткова</v>
      </c>
      <c r="D50" s="708"/>
      <c r="E50" s="708"/>
      <c r="F50" s="708"/>
      <c r="G50" s="574"/>
      <c r="H50" s="45"/>
      <c r="I50" s="42"/>
    </row>
    <row r="51" spans="2:9" ht="15.75">
      <c r="B51" s="694"/>
      <c r="C51" s="708"/>
      <c r="D51" s="708"/>
      <c r="E51" s="708"/>
      <c r="F51" s="708"/>
      <c r="G51" s="574"/>
      <c r="H51" s="45"/>
      <c r="I51" s="42"/>
    </row>
    <row r="52" spans="2:9" ht="15.75">
      <c r="B52" s="694"/>
      <c r="C52" s="708"/>
      <c r="D52" s="708"/>
      <c r="E52" s="708"/>
      <c r="F52" s="708"/>
      <c r="G52" s="574"/>
      <c r="H52" s="45"/>
      <c r="I52" s="42"/>
    </row>
    <row r="53" spans="2:9" ht="15.75">
      <c r="B53" s="694"/>
      <c r="C53" s="708"/>
      <c r="D53" s="708"/>
      <c r="E53" s="708"/>
      <c r="F53" s="708"/>
      <c r="G53" s="574"/>
      <c r="H53" s="45"/>
      <c r="I53" s="42"/>
    </row>
    <row r="54" spans="2:9" ht="15.75">
      <c r="B54" s="694"/>
      <c r="C54" s="708"/>
      <c r="D54" s="708"/>
      <c r="E54" s="708"/>
      <c r="F54" s="708"/>
      <c r="G54" s="574"/>
      <c r="H54" s="45"/>
      <c r="I54" s="42"/>
    </row>
    <row r="55" spans="2:9" ht="15.75">
      <c r="B55" s="694"/>
      <c r="C55" s="708"/>
      <c r="D55" s="708"/>
      <c r="E55" s="708"/>
      <c r="F55" s="708"/>
      <c r="G55" s="574"/>
      <c r="H55" s="45"/>
      <c r="I55" s="42"/>
    </row>
    <row r="56" spans="2:9" ht="15.75">
      <c r="B56" s="694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11458</v>
      </c>
      <c r="D13" s="362">
        <f>SUM(D14:D16)</f>
        <v>0</v>
      </c>
      <c r="E13" s="369">
        <f>SUM(E14:E16)</f>
        <v>11458</v>
      </c>
      <c r="F13" s="133"/>
    </row>
    <row r="14" spans="1:6" ht="15.75">
      <c r="A14" s="370" t="s">
        <v>596</v>
      </c>
      <c r="B14" s="135" t="s">
        <v>597</v>
      </c>
      <c r="C14" s="368">
        <v>11458</v>
      </c>
      <c r="D14" s="368"/>
      <c r="E14" s="369">
        <f aca="true" t="shared" si="0" ref="E14:E44">C14-D14</f>
        <v>11458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11458</v>
      </c>
      <c r="D21" s="440">
        <f>D13+D17+D18</f>
        <v>0</v>
      </c>
      <c r="E21" s="441">
        <f>E13+E17+E18</f>
        <v>11458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181</v>
      </c>
      <c r="D23" s="443"/>
      <c r="E23" s="442">
        <f t="shared" si="0"/>
        <v>181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11143</v>
      </c>
      <c r="D26" s="362">
        <f>SUM(D27:D29)</f>
        <v>11143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617</v>
      </c>
      <c r="D27" s="368">
        <v>617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1028</v>
      </c>
      <c r="D28" s="368">
        <v>1028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9498</v>
      </c>
      <c r="D29" s="368">
        <v>9498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2728</v>
      </c>
      <c r="D30" s="197">
        <v>2728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124</v>
      </c>
      <c r="D31" s="197">
        <v>124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29</v>
      </c>
      <c r="D33" s="368">
        <v>29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7</v>
      </c>
      <c r="D36" s="368">
        <v>7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480</v>
      </c>
      <c r="D40" s="362">
        <f>SUM(D41:D44)</f>
        <v>480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480</v>
      </c>
      <c r="D44" s="368">
        <v>480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14511</v>
      </c>
      <c r="D45" s="438">
        <f>D26+D30+D31+D33+D32+D34+D35+D40</f>
        <v>14511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26150</v>
      </c>
      <c r="D46" s="444">
        <f>D45+D23+D21+D11</f>
        <v>14511</v>
      </c>
      <c r="E46" s="445">
        <f>E45+E23+E21+E11</f>
        <v>11639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110</v>
      </c>
      <c r="D66" s="197"/>
      <c r="E66" s="136">
        <f t="shared" si="1"/>
        <v>110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110</v>
      </c>
      <c r="D68" s="435">
        <f>D54+D58+D63+D64+D65+D66</f>
        <v>0</v>
      </c>
      <c r="E68" s="436">
        <f t="shared" si="1"/>
        <v>110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122</v>
      </c>
      <c r="D70" s="197"/>
      <c r="E70" s="136">
        <f t="shared" si="1"/>
        <v>122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3581</v>
      </c>
      <c r="D73" s="137">
        <f>SUM(D74:D76)</f>
        <v>3581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495</v>
      </c>
      <c r="D74" s="197">
        <v>495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3086</v>
      </c>
      <c r="D76" s="197">
        <v>3086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3160</v>
      </c>
      <c r="D87" s="134">
        <f>SUM(D88:D92)+D96</f>
        <v>3160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1922</v>
      </c>
      <c r="D89" s="197">
        <v>1922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151</v>
      </c>
      <c r="D90" s="197">
        <v>151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507</v>
      </c>
      <c r="D91" s="197">
        <v>507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279</v>
      </c>
      <c r="D92" s="138">
        <f>SUM(D93:D95)</f>
        <v>279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193</v>
      </c>
      <c r="D94" s="197">
        <v>193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86</v>
      </c>
      <c r="D95" s="197">
        <v>86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301</v>
      </c>
      <c r="D96" s="197">
        <v>301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197</v>
      </c>
      <c r="D97" s="197">
        <v>197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6938</v>
      </c>
      <c r="D98" s="433">
        <f>D87+D82+D77+D73+D97</f>
        <v>6938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7170</v>
      </c>
      <c r="D99" s="427">
        <f>D98+D70+D68</f>
        <v>6938</v>
      </c>
      <c r="E99" s="427">
        <f>E98+E70+E68</f>
        <v>232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9">
        <f>pdeReportingDate</f>
        <v>44126</v>
      </c>
      <c r="C111" s="709"/>
      <c r="D111" s="709"/>
      <c r="E111" s="709"/>
      <c r="F111" s="709"/>
      <c r="G111" s="52"/>
      <c r="H111" s="52"/>
    </row>
    <row r="112" spans="1:8" ht="15.75">
      <c r="A112" s="692"/>
      <c r="B112" s="709"/>
      <c r="C112" s="709"/>
      <c r="D112" s="709"/>
      <c r="E112" s="709"/>
      <c r="F112" s="709"/>
      <c r="G112" s="52"/>
      <c r="H112" s="52"/>
    </row>
    <row r="113" spans="1:8" ht="15.75">
      <c r="A113" s="693" t="s">
        <v>8</v>
      </c>
      <c r="B113" s="710" t="str">
        <f>authorName</f>
        <v>Валентина Димитрова</v>
      </c>
      <c r="C113" s="710"/>
      <c r="D113" s="710"/>
      <c r="E113" s="710"/>
      <c r="F113" s="710"/>
      <c r="G113" s="80"/>
      <c r="H113" s="80"/>
    </row>
    <row r="114" spans="1:8" ht="15.75">
      <c r="A114" s="693"/>
      <c r="B114" s="710"/>
      <c r="C114" s="710"/>
      <c r="D114" s="710"/>
      <c r="E114" s="710"/>
      <c r="F114" s="710"/>
      <c r="G114" s="80"/>
      <c r="H114" s="80"/>
    </row>
    <row r="115" spans="1:8" ht="15.75">
      <c r="A115" s="693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4"/>
      <c r="B116" s="712" t="str">
        <f>Начална!B17</f>
        <v>Виктория Миткова</v>
      </c>
      <c r="C116" s="708"/>
      <c r="D116" s="708"/>
      <c r="E116" s="708"/>
      <c r="F116" s="708"/>
      <c r="G116" s="694"/>
      <c r="H116" s="694"/>
    </row>
    <row r="117" spans="1:8" ht="15.75" customHeight="1">
      <c r="A117" s="694"/>
      <c r="B117" s="708"/>
      <c r="C117" s="708"/>
      <c r="D117" s="708"/>
      <c r="E117" s="708"/>
      <c r="F117" s="708"/>
      <c r="G117" s="694"/>
      <c r="H117" s="694"/>
    </row>
    <row r="118" spans="1:8" ht="15.75" customHeight="1">
      <c r="A118" s="694"/>
      <c r="B118" s="708"/>
      <c r="C118" s="708"/>
      <c r="D118" s="708"/>
      <c r="E118" s="708"/>
      <c r="F118" s="708"/>
      <c r="G118" s="694"/>
      <c r="H118" s="694"/>
    </row>
    <row r="119" spans="1:8" ht="15.75" customHeight="1">
      <c r="A119" s="694"/>
      <c r="B119" s="708"/>
      <c r="C119" s="708"/>
      <c r="D119" s="708"/>
      <c r="E119" s="708"/>
      <c r="F119" s="708"/>
      <c r="G119" s="694"/>
      <c r="H119" s="694"/>
    </row>
    <row r="120" spans="1:8" ht="15.75">
      <c r="A120" s="694"/>
      <c r="B120" s="708"/>
      <c r="C120" s="708"/>
      <c r="D120" s="708"/>
      <c r="E120" s="708"/>
      <c r="F120" s="708"/>
      <c r="G120" s="694"/>
      <c r="H120" s="694"/>
    </row>
    <row r="121" spans="1:8" ht="15.75">
      <c r="A121" s="694"/>
      <c r="B121" s="708"/>
      <c r="C121" s="708"/>
      <c r="D121" s="708"/>
      <c r="E121" s="708"/>
      <c r="F121" s="708"/>
      <c r="G121" s="694"/>
      <c r="H121" s="694"/>
    </row>
    <row r="122" spans="1:8" ht="15.75">
      <c r="A122" s="694"/>
      <c r="B122" s="708"/>
      <c r="C122" s="708"/>
      <c r="D122" s="708"/>
      <c r="E122" s="708"/>
      <c r="F122" s="708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9">
        <f>pdeReportingDate</f>
        <v>44126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2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3" t="s">
        <v>8</v>
      </c>
      <c r="B33" s="710" t="str">
        <f>authorName</f>
        <v>Валентина Димитрова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3"/>
      <c r="B34" s="750"/>
      <c r="C34" s="750"/>
      <c r="D34" s="750"/>
      <c r="E34" s="750"/>
      <c r="F34" s="750"/>
      <c r="G34" s="750"/>
      <c r="H34" s="750"/>
      <c r="I34" s="750"/>
    </row>
    <row r="35" spans="1:9" s="116" customFormat="1" ht="15.75">
      <c r="A35" s="693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4"/>
      <c r="B36" s="712" t="str">
        <f>Начална!B17</f>
        <v>Виктория Миткова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4"/>
      <c r="B37" s="708"/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4"/>
      <c r="B38" s="708"/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4"/>
      <c r="B39" s="708"/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4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4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4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2020-10-28T11:14:07Z</dcterms:modified>
  <cp:category/>
  <cp:version/>
  <cp:contentType/>
  <cp:contentStatus/>
</cp:coreProperties>
</file>