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1400" windowHeight="5280" tabRatio="573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<sst xmlns="http://schemas.openxmlformats.org/spreadsheetml/2006/main" count="1076" uniqueCount="902">
  <si>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</si>
  <si>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</si>
  <si>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</si>
  <si>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</si>
  <si>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</si>
  <si>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</si>
  <si>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</si>
  <si>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</si>
  <si>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</si>
  <si>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</si>
  <si>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</si>
  <si>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</si>
  <si>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</si>
  <si>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</si>
  <si>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</si>
  <si>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</si>
  <si>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</si>
  <si>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</si>
  <si>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</si>
  <si>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</si>
  <si>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</si>
  <si>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</si>
  <si>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</si>
  <si>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</si>
  <si>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</si>
  <si>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</si>
  <si>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</si>
  <si>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</si>
  <si>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</si>
  <si>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</si>
  <si>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</si>
  <si>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</si>
  <si>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</si>
  <si>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</si>
  <si>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</si>
  <si>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</si>
  <si>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</si>
  <si>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</si>
  <si>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</si>
  <si>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</si>
  <si>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</si>
  <si>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</si>
  <si>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</si>
  <si>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</si>
  <si>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</si>
  <si>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</si>
  <si>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</si>
  <si>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</si>
  <si>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</si>
  <si>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</si>
  <si>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</si>
  <si>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</si>
  <si>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</si>
  <si>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</si>
  <si>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</si>
  <si>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</si>
  <si>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</si>
  <si>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</si>
  <si>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</si>
  <si>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</si>
  <si>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</si>
  <si>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</si>
  <si>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</si>
  <si>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</si>
  <si>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</si>
  <si>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</si>
  <si>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</si>
  <si>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</si>
  <si>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</si>
  <si>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</si>
  <si>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</si>
  <si>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</si>
  <si>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</si>
  <si>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</si>
  <si>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</si>
  <si>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</si>
  <si>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</si>
  <si>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</si>
  <si>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</si>
  <si>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</si>
  <si>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</si>
  <si>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</si>
  <si>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</si>
  <si>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</si>
  <si>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</si>
  <si>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</si>
  <si>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</si>
  <si>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</si>
  <si>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</si>
  <si>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</si>
  <si>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</si>
  <si>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</si>
  <si>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</si>
  <si>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</si>
  <si>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</si>
  <si>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</si>
  <si>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</si>
  <si>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</si>
  <si>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</si>
  <si>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</si>
  <si>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</si>
  <si>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</si>
  <si>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</si>
  <si>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</si>
  <si>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</si>
  <si>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</si>
  <si>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</si>
  <si>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</si>
  <si>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</si>
  <si>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</si>
  <si>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</si>
  <si>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</si>
  <si>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</si>
  <si>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</si>
  <si>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</si>
  <si>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</si>
  <si>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</si>
  <si>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</si>
  <si>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</si>
  <si>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</si>
  <si>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</si>
  <si>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</si>
  <si>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</si>
  <si>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</si>
  <si>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</si>
  <si>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</si>
  <si>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</si>
  <si>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</si>
  <si>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</si>
  <si>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</si>
  <si>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</si>
  <si>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</si>
  <si>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</si>
  <si>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</si>
  <si>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</si>
  <si>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</si>
  <si>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</si>
  <si>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</si>
  <si>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</si>
  <si>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</si>
  <si>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</si>
  <si>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</si>
  <si>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</si>
  <si>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</si>
  <si>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</si>
  <si>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</si>
  <si>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</si>
  <si>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</si>
  <si>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</si>
  <si>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</si>
  <si>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</si>
  <si>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</si>
  <si>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</si>
  <si>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</si>
  <si>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</si>
  <si>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</si>
  <si>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</si>
  <si>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</si>
  <si>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</si>
  <si>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</si>
  <si>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</si>
  <si>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</si>
  <si>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</si>
  <si>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</si>
  <si>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</si>
  <si>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</si>
  <si>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</si>
  <si>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</si>
  <si>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</si>
  <si>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</si>
  <si>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</si>
  <si>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</si>
  <si>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</si>
  <si>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</si>
  <si>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</si>
  <si>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</si>
  <si>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</si>
  <si>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</si>
  <si>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</si>
  <si>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</si>
  <si>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</si>
  <si>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</si>
  <si>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</si>
  <si>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</si>
  <si>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</si>
  <si>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</si>
  <si>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</si>
  <si>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</si>
  <si>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</si>
  <si>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</si>
  <si>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</si>
  <si>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</si>
  <si>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</si>
  <si>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</si>
  <si>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</si>
  <si>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</si>
  <si>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</si>
  <si>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</si>
  <si>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</si>
  <si>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</si>
  <si>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</si>
  <si>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</si>
  <si>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</si>
  <si>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</si>
  <si>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</si>
  <si>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</si>
  <si>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</si>
  <si>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</si>
  <si>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</si>
  <si>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</si>
  <si>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</si>
  <si>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</si>
  <si>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</si>
  <si>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</si>
  <si>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</si>
  <si>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</si>
  <si>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</si>
  <si>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</si>
  <si>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</si>
  <si>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</si>
  <si>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</si>
  <si>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</si>
  <si>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</si>
  <si>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</si>
  <si>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</si>
  <si>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</si>
  <si>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</si>
  <si>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</si>
  <si>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</si>
  <si>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</si>
  <si>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</si>
  <si>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</si>
  <si>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</si>
  <si>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</si>
  <si>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</si>
  <si>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</si>
  <si>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</si>
  <si>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</si>
  <si>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</si>
  <si>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</si>
  <si>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</si>
  <si>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</si>
  <si>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</si>
  <si>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</si>
  <si>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</si>
  <si>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</si>
  <si>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</si>
  <si>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</si>
  <si>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</si>
  <si>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</si>
  <si>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</si>
  <si>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</si>
  <si>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</si>
  <si>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</si>
  <si>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</si>
  <si>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</si>
  <si>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</si>
  <si>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</si>
  <si>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</si>
  <si>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</si>
  <si>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</si>
  <si>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</si>
  <si>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</si>
  <si>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</si>
  <si>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</si>
  <si>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</si>
  <si>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</si>
  <si>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</si>
  <si>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</si>
  <si>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</si>
  <si>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</si>
  <si>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</si>
  <si>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</si>
  <si>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</si>
  <si>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</si>
  <si>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</si>
  <si>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</si>
  <si>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</si>
  <si>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</si>
  <si>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</si>
  <si>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</si>
  <si>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</si>
  <si>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</si>
  <si>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</si>
  <si>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</si>
  <si>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</si>
  <si>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</si>
  <si>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</si>
  <si>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</si>
  <si>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</si>
  <si>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</si>
  <si>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</si>
  <si>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</si>
  <si>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</si>
  <si>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</si>
  <si>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</si>
  <si>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</si>
  <si>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</si>
  <si>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</si>
  <si>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</si>
  <si>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</si>
  <si>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</si>
  <si>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</si>
  <si>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</si>
  <si>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</si>
  <si>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</si>
  <si>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</si>
  <si>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</si>
  <si>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</si>
  <si>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</si>
  <si>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</si>
  <si>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</si>
  <si>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</si>
  <si>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</si>
  <si>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</si>
  <si>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</si>
  <si>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</si>
  <si>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</si>
  <si>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</si>
  <si>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</si>
  <si>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</si>
  <si>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</si>
  <si>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</si>
  <si>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</si>
  <si>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</si>
  <si>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</si>
  <si>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</si>
  <si>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</si>
  <si>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</si>
  <si>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</si>
  <si>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</si>
  <si>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</si>
  <si>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</si>
  <si>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</si>
  <si>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</si>
  <si>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</si>
  <si>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</si>
  <si>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</si>
  <si>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</si>
  <si>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</si>
  <si>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</si>
  <si>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</si>
  <si>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</si>
  <si>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</si>
  <si>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</si>
  <si>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</si>
  <si>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</si>
  <si>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</si>
  <si>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</si>
  <si>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</si>
  <si>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</si>
  <si>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</si>
  <si>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</si>
  <si>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</si>
  <si>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</si>
  <si>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</si>
  <si>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</si>
  <si>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</si>
  <si>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</si>
  <si>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</si>
  <si>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</si>
  <si>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</si>
  <si>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</si>
  <si>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</si>
  <si>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</si>
  <si>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</si>
  <si>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</si>
  <si>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</si>
  <si>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</si>
  <si>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</si>
  <si>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</si>
  <si>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</si>
  <si>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</si>
  <si>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</si>
  <si>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</si>
  <si>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</si>
  <si>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</si>
  <si>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</si>
  <si>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</si>
  <si>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</si>
  <si>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</si>
  <si>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</si>
  <si>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</si>
  <si>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</si>
  <si>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</si>
  <si>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</si>
  <si>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</si>
  <si>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</si>
  <si>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</si>
  <si>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</si>
  <si>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</si>
  <si>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</si>
  <si>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</si>
  <si>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</si>
  <si>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</si>
  <si>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</si>
  <si>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</si>
  <si>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</si>
  <si>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</si>
  <si>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</si>
  <si>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</si>
  <si>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</si>
  <si>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</si>
  <si>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</si>
  <si>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</si>
  <si>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</si>
  <si>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</si>
  <si>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</si>
  <si>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</si>
  <si>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</si>
  <si>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</si>
  <si>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</si>
  <si>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</si>
  <si>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</si>
  <si>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</si>
  <si>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</si>
  <si>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</si>
  <si>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</si>
  <si>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</si>
  <si>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</si>
  <si>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</si>
  <si>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</si>
  <si>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</si>
  <si>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</si>
  <si>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</si>
  <si>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</si>
  <si>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</si>
  <si>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</si>
  <si>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</si>
  <si>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</si>
  <si>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</si>
  <si>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</si>
  <si>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</si>
  <si>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</si>
  <si>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</si>
  <si>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</si>
  <si>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</si>
  <si>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</si>
  <si>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</si>
  <si>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</si>
  <si>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</si>
  <si>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</si>
  <si>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</si>
  <si>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</si>
  <si>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</si>
  <si>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</si>
  <si>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</si>
  <si>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</si>
  <si>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</si>
  <si>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</si>
  <si>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</si>
  <si>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</si>
  <si>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</si>
  <si>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</si>
  <si>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</si>
  <si>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</si>
  <si>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</si>
  <si>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</si>
  <si>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</si>
  <si>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</si>
  <si>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</si>
  <si>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</si>
  <si>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</si>
  <si>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</si>
  <si>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</si>
  <si>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</si>
  <si>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</si>
  <si>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</si>
  <si>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</si>
  <si>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</si>
  <si>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</si>
  <si>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</si>
  <si>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</si>
  <si>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</si>
  <si>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</si>
  <si>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</si>
  <si>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</si>
  <si>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</si>
  <si>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</si>
  <si>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</si>
  <si>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</si>
  <si>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</si>
  <si>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</si>
  <si>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</si>
  <si>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</si>
  <si>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</si>
  <si>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</si>
  <si>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</si>
  <si>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</si>
  <si>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</si>
  <si>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</si>
  <si>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</si>
  <si>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</si>
  <si>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</si>
  <si>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</si>
  <si>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</si>
  <si>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</si>
  <si>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</si>
  <si>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</si>
  <si>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</si>
  <si>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</si>
  <si>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</si>
  <si>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</si>
  <si>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</si>
  <si>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</si>
  <si>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</si>
  <si>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</si>
  <si>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</si>
  <si>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</si>
  <si>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</si>
  <si>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</si>
  <si>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</si>
  <si>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</si>
  <si>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</si>
  <si>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</si>
  <si>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</si>
  <si>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</si>
  <si>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</si>
  <si>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</si>
  <si>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</si>
  <si>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</si>
  <si>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</si>
  <si>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</si>
  <si>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</si>
  <si>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</si>
  <si>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</si>
  <si>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</si>
  <si>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</si>
  <si>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</si>
  <si>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</si>
  <si>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</si>
  <si>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</si>
  <si>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</si>
  <si>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</si>
  <si>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</si>
  <si>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</si>
  <si>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</si>
  <si>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</si>
  <si>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</si>
  <si>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</si>
  <si>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</si>
  <si>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</si>
  <si>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</si>
  <si>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</si>
  <si>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</si>
  <si>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</si>
  <si>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</si>
  <si>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</si>
  <si>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</si>
  <si>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</si>
  <si>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</si>
  <si>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</si>
  <si>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</si>
  <si>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</si>
  <si>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</si>
  <si>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</si>
  <si>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</si>
  <si>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</si>
  <si>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</si>
  <si>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</si>
  <si>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</si>
  <si>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</si>
  <si>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</si>
  <si>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</si>
  <si>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</si>
  <si>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</si>
  <si>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</si>
  <si>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</si>
  <si>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</si>
  <si>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</si>
  <si>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</si>
  <si>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</si>
  <si>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</si>
  <si>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</si>
  <si>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</si>
  <si>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</si>
  <si>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</si>
  <si>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</si>
  <si>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</si>
  <si>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</si>
  <si>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</si>
  <si>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</si>
  <si>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</si>
  <si>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</si>
  <si>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</si>
  <si>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</si>
  <si>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</si>
  <si>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</si>
  <si>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</si>
  <si>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</si>
  <si>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</si>
  <si>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</si>
  <si>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</si>
  <si>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</si>
  <si>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</si>
  <si>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</si>
  <si>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</si>
  <si>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</si>
  <si>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</si>
  <si>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</si>
  <si>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</si>
  <si>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</si>
  <si>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</si>
  <si>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</si>
  <si>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</si>
  <si>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</si>
  <si>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</si>
  <si>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</si>
  <si>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</si>
  <si>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</si>
  <si>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</si>
  <si>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</si>
  <si>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</si>
  <si>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</si>
  <si>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</si>
  <si>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</si>
  <si>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</si>
  <si>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</si>
  <si>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</si>
  <si>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</si>
  <si>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</si>
  <si>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</si>
  <si>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</si>
  <si>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</si>
  <si>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</si>
  <si>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</si>
  <si>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</si>
  <si>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</si>
  <si>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</si>
  <si>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</si>
  <si>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</si>
  <si>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</si>
  <si>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</si>
  <si>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</si>
  <si>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</si>
  <si>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</si>
  <si>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</si>
  <si>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</si>
  <si>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</si>
  <si>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</si>
  <si>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</si>
  <si>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</si>
  <si>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</si>
  <si>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</si>
  <si>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</si>
  <si>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</si>
  <si>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</si>
  <si>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</si>
  <si>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</si>
  <si>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</si>
  <si>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</si>
  <si>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</si>
  <si>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</si>
  <si>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</si>
  <si>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</si>
  <si>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</si>
  <si>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</si>
  <si>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</si>
  <si>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</si>
  <si>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</si>
  <si>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</si>
  <si>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</si>
  <si>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</si>
  <si>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</si>
  <si>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</si>
  <si>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</si>
  <si>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</si>
  <si>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</si>
  <si>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</si>
  <si>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</si>
  <si>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</si>
  <si>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</si>
  <si>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</si>
  <si>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</si>
  <si>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</si>
  <si>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</si>
  <si>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</si>
  <si>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</si>
  <si>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</si>
  <si>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</si>
  <si>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</si>
  <si>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</si>
  <si>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</si>
  <si>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</si>
  <si>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</si>
  <si>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</si>
  <si>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</si>
  <si>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</si>
  <si>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</si>
  <si>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</si>
  <si>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</si>
  <si>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</si>
  <si>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</si>
  <si>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</si>
  <si>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</si>
  <si>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</si>
  <si>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</si>
  <si>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</si>
  <si>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</si>
  <si>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</si>
  <si>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</si>
  <si>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</si>
  <si>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</si>
  <si>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</si>
  <si>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</si>
  <si>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</si>
  <si>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</si>
  <si>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</si>
  <si>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</si>
  <si>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</si>
  <si>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</si>
  <si>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</si>
  <si>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</si>
  <si>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</si>
  <si>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</si>
  <si>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</si>
  <si>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</si>
  <si>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</si>
  <si>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</si>
  <si>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</si>
  <si>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</si>
  <si>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</si>
  <si>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</si>
  <si>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</si>
  <si>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</si>
  <si>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</si>
  <si>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</si>
  <si>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</si>
  <si>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</si>
  <si>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</si>
  <si>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</si>
  <si>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</si>
  <si>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</si>
  <si>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</si>
  <si>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</si>
  <si>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</si>
  <si>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</si>
  <si>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</si>
  <si>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</si>
  <si>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</si>
  <si>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</si>
  <si>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</si>
  <si>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</si>
  <si>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</si>
  <si>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</si>
  <si>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</si>
  <si>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</si>
  <si>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</si>
  <si>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</si>
  <si>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</si>
  <si>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</si>
  <si>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</si>
  <si>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</si>
  <si>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</si>
  <si>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</si>
  <si>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</si>
  <si>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</si>
  <si>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</si>
  <si>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</si>
  <si>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</si>
  <si>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</si>
  <si>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</si>
  <si>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</si>
  <si>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</si>
  <si>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</si>
  <si>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</si>
  <si>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</si>
  <si>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</si>
  <si>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</si>
  <si>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</si>
  <si>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</si>
  <si>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</si>
  <si>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</si>
  <si>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</si>
  <si>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</si>
  <si>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</si>
  <si>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</si>
  <si>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</si>
  <si>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</si>
  <si>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</si>
  <si>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</si>
  <si>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</si>
  <si>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</si>
  <si>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</si>
  <si>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</si>
  <si>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</si>
  <si>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</si>
  <si>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</si>
  <si>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</si>
  <si>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</si>
  <si>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</si>
  <si>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</si>
  <si>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</si>
  <si>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</si>
  <si>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</si>
  <si>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</si>
  <si>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</si>
  <si>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</si>
  <si>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</si>
  <si>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</si>
  <si>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</si>
  <si>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</si>
  <si>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</si>
  <si>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</si>
  <si>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</si>
  <si>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</si>
  <si>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</si>
  <si>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</si>
  <si>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</si>
  <si>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</si>
  <si>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</si>
  <si>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</si>
  <si>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</si>
  <si>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</si>
  <si>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</si>
  <si>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</si>
  <si>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</si>
  <si>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</si>
  <si>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</si>
  <si>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</si>
  <si>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</si>
  <si>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</si>
  <si>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</si>
  <si>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</si>
  <si>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</si>
  <si>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</si>
  <si>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</si>
  <si>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</si>
  <si>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</si>
  <si>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</si>
  <si>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</si>
  <si>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</si>
  <si>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</si>
  <si>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</si>
  <si>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</si>
  <si>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</si>
  <si>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</si>
  <si>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</si>
  <si>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</si>
  <si>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</si>
  <si>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</si>
  <si>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</si>
  <si>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</si>
  <si>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</si>
  <si>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</si>
  <si>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</si>
  <si>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</si>
  <si>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</si>
  <si>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</si>
  <si>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</si>
  <si>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</si>
  <si>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</si>
  <si>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</si>
  <si>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</si>
  <si>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</si>
  <si>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</si>
  <si>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</si>
  <si>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</si>
  <si>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</si>
  <si>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</si>
  <si>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</si>
  <si>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</si>
  <si>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</si>
  <si>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</si>
  <si>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М.Кълчишков</t>
  </si>
  <si>
    <t>Инвестициите в дъщерни  предприятия се отчитат по себестойностния метод, инвестициите в асоциирани предприятия- по метода на собствения капитал,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</si>
  <si>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</si>
  <si>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</si>
  <si>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</si>
  <si>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</si>
  <si>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</si>
  <si>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</si>
  <si>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</si>
  <si>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Задълженията по търговски заеми са към банка в Швейцария</t>
  </si>
  <si>
    <t>8 БИРА АД</t>
  </si>
  <si>
    <t>1Ксилема АД</t>
  </si>
  <si>
    <t>2 Рекорд АД</t>
  </si>
  <si>
    <t>3 Околчица АД</t>
  </si>
  <si>
    <t>4 Елпром - Елин АД</t>
  </si>
  <si>
    <t xml:space="preserve">                                            М.Кълчишков</t>
  </si>
  <si>
    <t xml:space="preserve">                                                  Ръководител…</t>
  </si>
  <si>
    <t>неконсолидиран</t>
  </si>
  <si>
    <t>Ц.Бакърджиева</t>
  </si>
  <si>
    <t xml:space="preserve">                                             Ц.Бакърджиева</t>
  </si>
  <si>
    <t xml:space="preserve">                                                Ц.Бакърджиева</t>
  </si>
  <si>
    <t>Дата на съставяне: 20.01.2016</t>
  </si>
  <si>
    <t>1.Инкомс инструменти и механика АД</t>
  </si>
  <si>
    <t>5 Инкомс - Телеком Холдинг АД</t>
  </si>
  <si>
    <t>6.Други</t>
  </si>
  <si>
    <t>7.Диамант АД</t>
  </si>
  <si>
    <t>8.Полимери АД</t>
  </si>
  <si>
    <t>9Нора АД</t>
  </si>
  <si>
    <t>10Корела АД</t>
  </si>
  <si>
    <t>11Божур 71 АД</t>
  </si>
  <si>
    <t>12Лейди София АД</t>
  </si>
  <si>
    <t>13Вихрен Благоевград АД</t>
  </si>
  <si>
    <t>14Пластимо АД</t>
  </si>
  <si>
    <t>01.01.2016-31.03.2016</t>
  </si>
  <si>
    <t xml:space="preserve">Дата на съставяне:20.04.2016                                </t>
  </si>
  <si>
    <t xml:space="preserve">Дата  на съставяне: 20.04.2016                                                                                                                   </t>
  </si>
  <si>
    <t>Дата на съставяне:20.04.2016</t>
  </si>
  <si>
    <t>Дата на съставяне: 20.04.2016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</si>
</sst>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.&quot;;\-#,##0\ &quot;.&quot;"/>
    <numFmt numFmtId="173" formatCode="#,##0\ &quot;.&quot;;[Red]\-#,##0\ &quot;.&quot;"/>
    <numFmt numFmtId="174" formatCode="#,##0.00\ &quot;.&quot;;\-#,##0.00\ &quot;.&quot;"/>
    <numFmt numFmtId="175" formatCode="#,##0.00\ &quot;.&quot;;[Red]\-#,##0.00\ &quot;.&quot;"/>
    <numFmt numFmtId="176" formatCode="_-* #,##0\ &quot;.&quot;_-;\-* #,##0\ &quot;.&quot;_-;_-* &quot;-&quot;\ &quot;.&quot;_-;_-@_-"/>
    <numFmt numFmtId="177" formatCode="_-* #,##0\ _._-;\-* #,##0\ _._-;_-* &quot;-&quot;\ _._-;_-@_-"/>
    <numFmt numFmtId="178" formatCode="_-* #,##0.00\ &quot;.&quot;_-;\-* #,##0.00\ &quot;.&quot;_-;_-* &quot;-&quot;??\ &quot;.&quot;_-;_-@_-"/>
    <numFmt numFmtId="179" formatCode="_-* #,##0.00\ _._-;\-* #,##0.00\ _._-;_-* &quot;-&quot;??\ _._-;_-@_-"/>
    <numFmt numFmtId="180" formatCode="###,0&quot;.&quot;00\ &quot;.&quot;;\-###,0&quot;.&quot;00\ &quot;.&quot;"/>
    <numFmt numFmtId="181" formatCode="###,0&quot;.&quot;00\ &quot;.&quot;;[Red]\-###,0&quot;.&quot;00\ &quot;.&quot;"/>
    <numFmt numFmtId="182" formatCode="_-* ###,0&quot;.&quot;00\ &quot;.&quot;_-;\-* ###,0&quot;.&quot;00\ &quot;.&quot;_-;_-* &quot;-&quot;??\ &quot;.&quot;_-;_-@_-"/>
    <numFmt numFmtId="183" formatCode="_-* ###,0&quot;.&quot;00\ _._-;\-* ###,0&quot;.&quot;00\ _._-;_-* &quot;-&quot;??\ _._-;_-@_-"/>
    <numFmt numFmtId="184" formatCode="#,##0\ &quot;$&quot;;\-#,##0\ &quot;$&quot;"/>
    <numFmt numFmtId="185" formatCode="#,##0\ &quot;$&quot;;[Red]\-#,##0\ &quot;$&quot;"/>
    <numFmt numFmtId="186" formatCode="###,0&quot;.&quot;00\ &quot;$&quot;;\-###,0&quot;.&quot;00\ &quot;$&quot;"/>
    <numFmt numFmtId="187" formatCode="###,0&quot;.&quot;00\ &quot;$&quot;;[Red]\-###,0&quot;.&quot;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##,0&quot;.&quot;00\ &quot;$&quot;_-;\-* ###,0&quot;.&quot;00\ &quot;$&quot;_-;_-* &quot;-&quot;??\ &quot;$&quot;_-;_-@_-"/>
    <numFmt numFmtId="191" formatCode="_-* ###,0&quot;.&quot;00\ _$_-;\-* ###,0&quot;.&quot;00\ _$_-;_-* &quot;-&quot;??\ _$_-;_-@_-"/>
    <numFmt numFmtId="192" formatCode="###,0&quot;.&quot;00\ &quot;лв&quot;;\-###,0&quot;.&quot;00\ &quot;лв&quot;"/>
    <numFmt numFmtId="193" formatCode="###,0&quot;.&quot;00\ &quot;лв&quot;;[Red]\-###,0&quot;.&quot;00\ &quot;лв&quot;"/>
    <numFmt numFmtId="194" formatCode="_-* ###,0&quot;.&quot;00\ &quot;лв&quot;_-;\-* ###,0&quot;.&quot;00\ &quot;лв&quot;_-;_-* &quot;-&quot;??\ &quot;лв&quot;_-;_-@_-"/>
    <numFmt numFmtId="195" formatCode="_-* ###,0&quot;.&quot;00\ _л_в_-;\-* ###,0&quot;.&quot;00\ _л_в_-;_-* &quot;-&quot;??\ _л_в_-;_-@_-"/>
    <numFmt numFmtId="196" formatCode="#,##0\ &quot; &quot;;\-#,##0\ &quot; &quot;"/>
    <numFmt numFmtId="197" formatCode="#,##0\ &quot; &quot;;[Red]\-#,##0\ &quot; &quot;"/>
    <numFmt numFmtId="198" formatCode="###,0&quot;.&quot;00\ &quot; &quot;;\-###,0&quot;.&quot;00\ &quot; &quot;"/>
    <numFmt numFmtId="199" formatCode="###,0&quot;.&quot;00\ &quot; &quot;;[Red]\-###,0&quot;.&quot;00\ &quot; &quot;"/>
    <numFmt numFmtId="200" formatCode="_-* #,##0\ &quot; &quot;_-;\-* #,##0\ &quot; &quot;_-;_-* &quot;-&quot;\ &quot; &quot;_-;_-@_-"/>
    <numFmt numFmtId="201" formatCode="_-* #,##0\ _ _-;\-* #,##0\ _ _-;_-* &quot;-&quot;\ _ _-;_-@_-"/>
    <numFmt numFmtId="202" formatCode="_-* ###,0&quot;.&quot;00\ &quot; &quot;_-;\-* ###,0&quot;.&quot;00\ &quot; &quot;_-;_-* &quot;-&quot;??\ &quot; &quot;_-;_-@_-"/>
    <numFmt numFmtId="203" formatCode="_-* ###,0&quot;.&quot;00\ _ _-;\-* ###,0&quot;.&quot;00\ _ _-;_-* &quot;-&quot;??\ _ _-;_-@_-"/>
    <numFmt numFmtId="204" formatCode="&quot;$&quot;#,##0_);\(&quot;$&quot;#,##0\)"/>
    <numFmt numFmtId="205" formatCode="&quot;$&quot;#,##0_);[Red]\(&quot;$&quot;#,##0\)"/>
    <numFmt numFmtId="206" formatCode="&quot;$&quot;###,0&quot;.&quot;00_);\(&quot;$&quot;###,0&quot;.&quot;00\)"/>
    <numFmt numFmtId="207" formatCode="&quot;$&quot;###,0&quot;.&quot;00_);[Red]\(&quot;$&quot;###,0&quot;.&quot;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##,0&quot;.&quot;00_);_(&quot;$&quot;* \(###,0&quot;.&quot;00\);_(&quot;$&quot;* &quot;-&quot;??_);_(@_)"/>
    <numFmt numFmtId="211" formatCode="_(* ###,0&quot;.&quot;00_);_(* \(###,0&quot;.&quot;00\);_(* &quot;-&quot;??_);_(@_)"/>
    <numFmt numFmtId="212" formatCode="00000"/>
    <numFmt numFmtId="213" formatCode="###,0&quot;.&quot;00\ &quot;лв&quot;"/>
    <numFmt numFmtId="214" formatCode="[$-402]dd\ mmmm\ yyyy\ &quot;г.&quot;"/>
    <numFmt numFmtId="215" formatCode="d/m/yyyy&quot; &quot;&quot;г.&quot;;@"/>
    <numFmt numFmtId="216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9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6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1" fontId="5" fillId="34" borderId="10" xfId="60" applyNumberFormat="1" applyFont="1" applyFill="1" applyBorder="1" applyAlignment="1">
      <alignment horizontal="right" vertical="center" wrapText="1"/>
      <protection/>
    </xf>
    <xf numFmtId="10" fontId="5" fillId="0" borderId="10" xfId="69" applyNumberFormat="1" applyFont="1" applyBorder="1" applyAlignment="1">
      <alignment horizontal="right" vertical="center" wrapText="1"/>
    </xf>
    <xf numFmtId="14" fontId="5" fillId="0" borderId="0" xfId="63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6" applyFont="1" applyBorder="1" applyAlignment="1" applyProtection="1">
      <alignment horizontal="left"/>
      <protection locked="0"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11" fillId="0" borderId="0" xfId="62" applyFont="1" applyBorder="1" applyProtection="1">
      <alignment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5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6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6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6" fontId="10" fillId="0" borderId="0" xfId="61" applyNumberFormat="1" applyFont="1" applyBorder="1" applyAlignment="1" applyProtection="1">
      <alignment horizontal="center" vertical="justify" wrapText="1"/>
      <protection/>
    </xf>
    <xf numFmtId="216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6" fontId="10" fillId="0" borderId="0" xfId="61" applyNumberFormat="1" applyFont="1" applyBorder="1" applyAlignment="1" applyProtection="1">
      <alignment horizontal="left" vertical="justify"/>
      <protection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6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D16">
      <selection activeCell="G25" sqref="G2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5" t="s">
        <v>1</v>
      </c>
      <c r="B3" s="586"/>
      <c r="C3" s="586"/>
      <c r="D3" s="586"/>
      <c r="E3" s="462" t="s">
        <v>863</v>
      </c>
      <c r="F3" s="217" t="s">
        <v>2</v>
      </c>
      <c r="G3" s="172"/>
      <c r="H3" s="461">
        <v>121576032</v>
      </c>
    </row>
    <row r="4" spans="1:8" ht="15">
      <c r="A4" s="585" t="s">
        <v>3</v>
      </c>
      <c r="B4" s="589"/>
      <c r="C4" s="589"/>
      <c r="D4" s="589"/>
      <c r="E4" s="504" t="s">
        <v>881</v>
      </c>
      <c r="F4" s="587" t="s">
        <v>4</v>
      </c>
      <c r="G4" s="588"/>
      <c r="H4" s="461">
        <v>13</v>
      </c>
    </row>
    <row r="5" spans="1:8" ht="15">
      <c r="A5" s="585" t="s">
        <v>5</v>
      </c>
      <c r="B5" s="586"/>
      <c r="C5" s="586"/>
      <c r="D5" s="586"/>
      <c r="E5" s="505" t="s">
        <v>897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80</v>
      </c>
      <c r="D11" s="151">
        <v>80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80</v>
      </c>
      <c r="D12" s="151">
        <v>80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8</v>
      </c>
      <c r="D13" s="151">
        <v>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</v>
      </c>
      <c r="D17" s="151">
        <v>52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220</v>
      </c>
      <c r="D19" s="155">
        <f>SUM(D11:D18)</f>
        <v>220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-307</v>
      </c>
      <c r="H20" s="158">
        <v>-307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13445</v>
      </c>
      <c r="H21" s="156">
        <f>SUM(H22:H24)</f>
        <v>13445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12230</v>
      </c>
      <c r="H24" s="152">
        <v>12230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20545</v>
      </c>
      <c r="H25" s="154">
        <f>H19+H20+H21</f>
        <v>20545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2431</v>
      </c>
      <c r="H27" s="154">
        <f>SUM(H28:H30)</f>
        <v>2365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2431</v>
      </c>
      <c r="H28" s="152">
        <v>2365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66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-155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2276</v>
      </c>
      <c r="H33" s="154">
        <f>H27+H31+H32</f>
        <v>2431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16824</v>
      </c>
      <c r="D34" s="155">
        <f>SUM(D35:D38)</f>
        <v>16824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16531</v>
      </c>
      <c r="D35" s="151">
        <v>16531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29405</v>
      </c>
      <c r="H36" s="154">
        <f>H25+H17+H33</f>
        <v>29560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</v>
      </c>
      <c r="D37" s="151">
        <v>11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282</v>
      </c>
      <c r="D38" s="151">
        <v>282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996</v>
      </c>
      <c r="D39" s="159">
        <f>D40+D41+D43</f>
        <v>995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996</v>
      </c>
      <c r="D40" s="151">
        <v>995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17850</v>
      </c>
      <c r="D45" s="155">
        <f>D34+D39+D44</f>
        <v>17849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3783</v>
      </c>
      <c r="D47" s="151">
        <v>3783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3783</v>
      </c>
      <c r="D51" s="155">
        <f>SUM(D47:D50)</f>
        <v>3783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21</v>
      </c>
      <c r="D54" s="151">
        <v>20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21874</v>
      </c>
      <c r="D55" s="155">
        <f>D19+D20+D21+D27+D32+D45+D51+D53+D54</f>
        <v>21872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602</v>
      </c>
      <c r="H59" s="152">
        <v>601</v>
      </c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152</v>
      </c>
      <c r="H61" s="154">
        <f>SUM(H62:H68)</f>
        <v>151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117</v>
      </c>
      <c r="H62" s="152">
        <v>117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</v>
      </c>
      <c r="D64" s="155">
        <f>SUM(D58:D63)</f>
        <v>3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29</v>
      </c>
      <c r="H66" s="152">
        <v>28</v>
      </c>
    </row>
    <row r="67" spans="1:8" ht="15">
      <c r="A67" s="235" t="s">
        <v>207</v>
      </c>
      <c r="B67" s="241" t="s">
        <v>208</v>
      </c>
      <c r="C67" s="151">
        <v>2075</v>
      </c>
      <c r="D67" s="151">
        <v>2032</v>
      </c>
      <c r="E67" s="237" t="s">
        <v>209</v>
      </c>
      <c r="F67" s="242" t="s">
        <v>210</v>
      </c>
      <c r="G67" s="152">
        <v>5</v>
      </c>
      <c r="H67" s="152">
        <v>5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</v>
      </c>
      <c r="H68" s="152">
        <v>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>
        <v>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754</v>
      </c>
      <c r="H71" s="161">
        <f>H59+H60+H61+H69+H70</f>
        <v>753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12</v>
      </c>
      <c r="D74" s="151">
        <v>56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2087</v>
      </c>
      <c r="D75" s="155">
        <f>SUM(D67:D74)</f>
        <v>2088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2473</v>
      </c>
      <c r="D78" s="155">
        <f>SUM(D79:D81)</f>
        <v>2485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2470</v>
      </c>
      <c r="D79" s="151">
        <v>2482</v>
      </c>
      <c r="E79" s="251" t="s">
        <v>242</v>
      </c>
      <c r="F79" s="261" t="s">
        <v>243</v>
      </c>
      <c r="G79" s="162">
        <f>G71+G74+G75+G76</f>
        <v>754</v>
      </c>
      <c r="H79" s="162">
        <f>H71+H74+H75+H76</f>
        <v>753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</v>
      </c>
      <c r="D81" s="151">
        <v>3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1259</v>
      </c>
      <c r="D83" s="151">
        <v>1259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3732</v>
      </c>
      <c r="D84" s="155">
        <f>D83+D82+D78</f>
        <v>3744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2378</v>
      </c>
      <c r="D88" s="151">
        <v>2523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78</v>
      </c>
      <c r="D89" s="151">
        <v>78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2463</v>
      </c>
      <c r="D91" s="155">
        <f>SUM(D87:D90)</f>
        <v>2606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8285</v>
      </c>
      <c r="D93" s="155">
        <f>D64+D75+D84+D91+D92</f>
        <v>8441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30159</v>
      </c>
      <c r="D94" s="164">
        <f>D93+D55</f>
        <v>30313</v>
      </c>
      <c r="E94" s="449" t="s">
        <v>270</v>
      </c>
      <c r="F94" s="289" t="s">
        <v>271</v>
      </c>
      <c r="G94" s="165">
        <f>G36+G39+G55+G79</f>
        <v>30159</v>
      </c>
      <c r="H94" s="165">
        <f>H36+H39+H55+H79</f>
        <v>30313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851</v>
      </c>
      <c r="B96" s="432"/>
      <c r="C96" s="150"/>
      <c r="D96" s="150"/>
      <c r="E96" s="433" t="s">
        <v>865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1:8" ht="15">
      <c r="A99" s="578">
        <v>42480</v>
      </c>
      <c r="C99" s="45"/>
      <c r="D99" s="1" t="s">
        <v>864</v>
      </c>
      <c r="E99" s="45"/>
      <c r="F99" s="170"/>
      <c r="G99" s="171"/>
      <c r="H99" s="172"/>
    </row>
    <row r="100" spans="1:5" ht="15">
      <c r="A100" s="173"/>
      <c r="B100" s="173"/>
      <c r="C100" s="583" t="s">
        <v>856</v>
      </c>
      <c r="D100" s="584"/>
      <c r="E100" s="584"/>
    </row>
    <row r="101" ht="12.75">
      <c r="D101" s="169" t="s">
        <v>882</v>
      </c>
    </row>
    <row r="102" spans="3:5" ht="15">
      <c r="C102" s="583"/>
      <c r="D102" s="584"/>
      <c r="E102" s="584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C102:E102"/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B1">
      <selection activeCell="D32" sqref="D3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2" t="str">
        <f>'справка №1-БАЛАНС'!E3</f>
        <v>"Българска холдингова компания" АД</v>
      </c>
      <c r="C2" s="592"/>
      <c r="D2" s="592"/>
      <c r="E2" s="592"/>
      <c r="F2" s="594" t="s">
        <v>2</v>
      </c>
      <c r="G2" s="594"/>
      <c r="H2" s="526">
        <f>'справка №1-БАЛАНС'!H3</f>
        <v>121576032</v>
      </c>
    </row>
    <row r="3" spans="1:8" ht="15">
      <c r="A3" s="467" t="s">
        <v>275</v>
      </c>
      <c r="B3" s="592" t="str">
        <f>'справка №1-БАЛАНС'!E4</f>
        <v>неконсолидиран</v>
      </c>
      <c r="C3" s="592"/>
      <c r="D3" s="592"/>
      <c r="E3" s="592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93" t="str">
        <f>'справка №1-БАЛАНС'!E5</f>
        <v>01.01.2016-31.03.2016</v>
      </c>
      <c r="C4" s="593"/>
      <c r="D4" s="593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4</v>
      </c>
      <c r="D9" s="46">
        <v>5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11</v>
      </c>
      <c r="D10" s="46">
        <v>9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>
        <v>3</v>
      </c>
      <c r="E11" s="300" t="s">
        <v>293</v>
      </c>
      <c r="F11" s="549" t="s">
        <v>294</v>
      </c>
      <c r="G11" s="550">
        <v>28</v>
      </c>
      <c r="H11" s="550">
        <v>25</v>
      </c>
    </row>
    <row r="12" spans="1:8" ht="12">
      <c r="A12" s="298" t="s">
        <v>295</v>
      </c>
      <c r="B12" s="299" t="s">
        <v>296</v>
      </c>
      <c r="C12" s="46">
        <v>144</v>
      </c>
      <c r="D12" s="46">
        <v>146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21</v>
      </c>
      <c r="D13" s="46">
        <v>22</v>
      </c>
      <c r="E13" s="301" t="s">
        <v>51</v>
      </c>
      <c r="F13" s="551" t="s">
        <v>300</v>
      </c>
      <c r="G13" s="548">
        <f>SUM(G9:G12)</f>
        <v>28</v>
      </c>
      <c r="H13" s="548">
        <f>SUM(H9:H12)</f>
        <v>25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>
        <v>2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180</v>
      </c>
      <c r="D19" s="49">
        <f>SUM(D9:D15)+D16</f>
        <v>187</v>
      </c>
      <c r="E19" s="304" t="s">
        <v>317</v>
      </c>
      <c r="F19" s="552" t="s">
        <v>318</v>
      </c>
      <c r="G19" s="550">
        <v>106</v>
      </c>
      <c r="H19" s="550">
        <v>115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</v>
      </c>
      <c r="D22" s="46">
        <v>3</v>
      </c>
      <c r="E22" s="304" t="s">
        <v>326</v>
      </c>
      <c r="F22" s="552" t="s">
        <v>327</v>
      </c>
      <c r="G22" s="550"/>
      <c r="H22" s="550">
        <v>257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>
        <v>114</v>
      </c>
    </row>
    <row r="24" spans="1:18" ht="12">
      <c r="A24" s="298" t="s">
        <v>332</v>
      </c>
      <c r="B24" s="305" t="s">
        <v>333</v>
      </c>
      <c r="C24" s="46">
        <v>92</v>
      </c>
      <c r="D24" s="46"/>
      <c r="E24" s="301" t="s">
        <v>103</v>
      </c>
      <c r="F24" s="554" t="s">
        <v>334</v>
      </c>
      <c r="G24" s="548">
        <f>SUM(G19:G23)</f>
        <v>106</v>
      </c>
      <c r="H24" s="548">
        <f>SUM(H19:H23)</f>
        <v>486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16</v>
      </c>
      <c r="D25" s="46">
        <v>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110</v>
      </c>
      <c r="D26" s="49">
        <f>SUM(D22:D25)</f>
        <v>10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290</v>
      </c>
      <c r="D28" s="50">
        <f>D26+D19</f>
        <v>197</v>
      </c>
      <c r="E28" s="127" t="s">
        <v>339</v>
      </c>
      <c r="F28" s="554" t="s">
        <v>340</v>
      </c>
      <c r="G28" s="548">
        <f>G13+G15+G24</f>
        <v>134</v>
      </c>
      <c r="H28" s="548">
        <f>H13+H15+H24</f>
        <v>511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314</v>
      </c>
      <c r="E30" s="127" t="s">
        <v>343</v>
      </c>
      <c r="F30" s="554" t="s">
        <v>344</v>
      </c>
      <c r="G30" s="53">
        <f>IF((C28-G28)&gt;0,C28-G28,0)</f>
        <v>156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290</v>
      </c>
      <c r="D33" s="49">
        <f>D28+D31+D32</f>
        <v>197</v>
      </c>
      <c r="E33" s="127" t="s">
        <v>353</v>
      </c>
      <c r="F33" s="554" t="s">
        <v>354</v>
      </c>
      <c r="G33" s="53">
        <f>G32+G31+G28</f>
        <v>134</v>
      </c>
      <c r="H33" s="53">
        <f>H32+H31+H28</f>
        <v>511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314</v>
      </c>
      <c r="E34" s="128" t="s">
        <v>357</v>
      </c>
      <c r="F34" s="554" t="s">
        <v>358</v>
      </c>
      <c r="G34" s="548">
        <f>IF((C33-G33)&gt;0,C33-G33,0)</f>
        <v>156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-1</v>
      </c>
      <c r="D35" s="49">
        <f>D36+D37+D38</f>
        <v>31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>
        <v>20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-1</v>
      </c>
      <c r="D37" s="430">
        <v>11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283</v>
      </c>
      <c r="E39" s="313" t="s">
        <v>369</v>
      </c>
      <c r="F39" s="558" t="s">
        <v>370</v>
      </c>
      <c r="G39" s="559">
        <f>IF(G34&gt;0,IF(C35+G34&lt;0,0,C35+G34),IF(C34-C35&lt;0,C35-C34,0))</f>
        <v>155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283</v>
      </c>
      <c r="E41" s="127" t="s">
        <v>376</v>
      </c>
      <c r="F41" s="571" t="s">
        <v>377</v>
      </c>
      <c r="G41" s="52">
        <f>IF(C39=0,IF(G39-G40&gt;0,G39-G40+C40,0),IF(C39-C40&lt;0,C40-C39+G40,0))</f>
        <v>155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289</v>
      </c>
      <c r="D42" s="53">
        <f>D33+D35+D39</f>
        <v>511</v>
      </c>
      <c r="E42" s="128" t="s">
        <v>380</v>
      </c>
      <c r="F42" s="129" t="s">
        <v>381</v>
      </c>
      <c r="G42" s="53">
        <f>G39+G33</f>
        <v>289</v>
      </c>
      <c r="H42" s="53">
        <f>H39+H33</f>
        <v>511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5" t="s">
        <v>861</v>
      </c>
      <c r="B45" s="595"/>
      <c r="C45" s="595"/>
      <c r="D45" s="595"/>
      <c r="E45" s="59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9">
        <v>42480</v>
      </c>
      <c r="C48" s="427" t="s">
        <v>382</v>
      </c>
      <c r="D48" s="591"/>
      <c r="E48" s="591"/>
      <c r="F48" s="591"/>
      <c r="G48" s="591"/>
      <c r="H48" s="591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864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 t="s">
        <v>882</v>
      </c>
      <c r="E51" s="560"/>
      <c r="F51" s="560"/>
      <c r="G51" s="563"/>
      <c r="H51" s="563"/>
    </row>
    <row r="52" spans="1:8" ht="15" customHeight="1">
      <c r="A52" s="564"/>
      <c r="B52" s="560"/>
      <c r="C52" s="428"/>
      <c r="D52" s="590"/>
      <c r="E52" s="590"/>
      <c r="F52" s="590"/>
      <c r="G52" s="590"/>
      <c r="H52" s="590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8">
    <mergeCell ref="D52:H52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5">
      <selection activeCell="A53" sqref="A5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01.01.2016-31.03.2016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20</v>
      </c>
      <c r="D10" s="54">
        <v>15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-24</v>
      </c>
      <c r="D11" s="54">
        <v>-22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-160</v>
      </c>
      <c r="D13" s="54">
        <v>-164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</v>
      </c>
      <c r="D15" s="54">
        <v>-4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-93</v>
      </c>
      <c r="D18" s="54">
        <v>301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</v>
      </c>
      <c r="D19" s="54">
        <v>-5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-261</v>
      </c>
      <c r="D20" s="55">
        <f>SUM(D10:D19)</f>
        <v>121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-969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38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76</v>
      </c>
      <c r="D31" s="54">
        <v>3599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114</v>
      </c>
      <c r="D32" s="55">
        <f>SUM(D22:D31)</f>
        <v>2630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7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-536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-2</v>
      </c>
      <c r="D39" s="54">
        <v>-9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</v>
      </c>
      <c r="D41" s="54">
        <v>2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4</v>
      </c>
      <c r="D42" s="55">
        <f>SUM(D34:D41)</f>
        <v>-543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-143</v>
      </c>
      <c r="D43" s="55">
        <f>D42+D32+D20</f>
        <v>2208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2606</v>
      </c>
      <c r="D44" s="132">
        <v>1400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2463</v>
      </c>
      <c r="D45" s="55">
        <f>D44+D43</f>
        <v>3608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2385</v>
      </c>
      <c r="D46" s="56">
        <v>3530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78</v>
      </c>
      <c r="D47" s="56">
        <v>78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898</v>
      </c>
      <c r="B49" s="436" t="s">
        <v>382</v>
      </c>
      <c r="C49" s="319"/>
      <c r="D49" s="437"/>
      <c r="E49" s="343"/>
      <c r="G49" s="133"/>
      <c r="H49" s="133"/>
    </row>
    <row r="50" spans="1:8" ht="12">
      <c r="A50" s="318"/>
      <c r="B50" s="318" t="s">
        <v>879</v>
      </c>
      <c r="C50" s="596"/>
      <c r="D50" s="596"/>
      <c r="G50" s="133"/>
      <c r="H50" s="133"/>
    </row>
    <row r="51" spans="1:8" ht="12">
      <c r="A51" s="318"/>
      <c r="B51" s="436" t="s">
        <v>782</v>
      </c>
      <c r="C51" s="319"/>
      <c r="D51" s="319"/>
      <c r="G51" s="133"/>
      <c r="H51" s="133"/>
    </row>
    <row r="52" spans="1:8" ht="12">
      <c r="A52" s="318"/>
      <c r="B52" s="318" t="s">
        <v>883</v>
      </c>
      <c r="C52" s="596"/>
      <c r="D52" s="596"/>
      <c r="G52" s="133"/>
      <c r="H52" s="133"/>
    </row>
    <row r="53" spans="1:8" ht="12">
      <c r="A53" s="318"/>
      <c r="B53" s="436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1">
      <selection activeCell="A43" sqref="A4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7" t="s">
        <v>460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9" t="str">
        <f>'справка №1-БАЛАНС'!E3</f>
        <v>"Българска холдингова компания" АД</v>
      </c>
      <c r="C3" s="599"/>
      <c r="D3" s="599"/>
      <c r="E3" s="599"/>
      <c r="F3" s="599"/>
      <c r="G3" s="599"/>
      <c r="H3" s="599"/>
      <c r="I3" s="599"/>
      <c r="J3" s="476"/>
      <c r="K3" s="601" t="s">
        <v>2</v>
      </c>
      <c r="L3" s="601"/>
      <c r="M3" s="478">
        <f>'справка №1-БАЛАНС'!H3</f>
        <v>121576032</v>
      </c>
      <c r="N3" s="2"/>
    </row>
    <row r="4" spans="1:15" s="532" customFormat="1" ht="13.5" customHeight="1">
      <c r="A4" s="467" t="s">
        <v>461</v>
      </c>
      <c r="B4" s="599" t="str">
        <f>'справка №1-БАЛАНС'!E4</f>
        <v>неконсолидиран</v>
      </c>
      <c r="C4" s="599"/>
      <c r="D4" s="599"/>
      <c r="E4" s="599"/>
      <c r="F4" s="599"/>
      <c r="G4" s="599"/>
      <c r="H4" s="599"/>
      <c r="I4" s="599"/>
      <c r="J4" s="136"/>
      <c r="K4" s="602" t="s">
        <v>4</v>
      </c>
      <c r="L4" s="602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603" t="str">
        <f>'справка №1-БАЛАНС'!E5</f>
        <v>01.01.2016-31.03.2016</v>
      </c>
      <c r="C5" s="603"/>
      <c r="D5" s="603"/>
      <c r="E5" s="60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-307</v>
      </c>
      <c r="F11" s="58">
        <f>'справка №1-БАЛАНС'!H22</f>
        <v>1215</v>
      </c>
      <c r="G11" s="58">
        <f>'справка №1-БАЛАНС'!H23</f>
        <v>0</v>
      </c>
      <c r="H11" s="60">
        <f>'справка №1-БАЛАНС'!G24</f>
        <v>12230</v>
      </c>
      <c r="I11" s="58">
        <f>'справка №1-БАЛАНС'!H28+'справка №1-БАЛАНС'!H31</f>
        <v>2431</v>
      </c>
      <c r="J11" s="58">
        <f>'справка №1-БАЛАНС'!H29+'справка №1-БАЛАНС'!H32</f>
        <v>0</v>
      </c>
      <c r="K11" s="60"/>
      <c r="L11" s="344">
        <f>SUM(C11:K11)</f>
        <v>29560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-307</v>
      </c>
      <c r="F15" s="61">
        <f t="shared" si="2"/>
        <v>1215</v>
      </c>
      <c r="G15" s="61">
        <f t="shared" si="2"/>
        <v>0</v>
      </c>
      <c r="H15" s="61">
        <f t="shared" si="2"/>
        <v>12230</v>
      </c>
      <c r="I15" s="61">
        <f t="shared" si="2"/>
        <v>2431</v>
      </c>
      <c r="J15" s="61">
        <f t="shared" si="2"/>
        <v>0</v>
      </c>
      <c r="K15" s="61">
        <f t="shared" si="2"/>
        <v>0</v>
      </c>
      <c r="L15" s="344">
        <f t="shared" si="1"/>
        <v>29560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-155</v>
      </c>
      <c r="K16" s="60"/>
      <c r="L16" s="344">
        <f t="shared" si="1"/>
        <v>-155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-307</v>
      </c>
      <c r="F29" s="59">
        <f t="shared" si="6"/>
        <v>1215</v>
      </c>
      <c r="G29" s="59">
        <f t="shared" si="6"/>
        <v>0</v>
      </c>
      <c r="H29" s="59">
        <f t="shared" si="6"/>
        <v>12230</v>
      </c>
      <c r="I29" s="59">
        <f t="shared" si="6"/>
        <v>2431</v>
      </c>
      <c r="J29" s="59">
        <f t="shared" si="6"/>
        <v>-155</v>
      </c>
      <c r="K29" s="59">
        <f t="shared" si="6"/>
        <v>0</v>
      </c>
      <c r="L29" s="344">
        <f t="shared" si="1"/>
        <v>29405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-307</v>
      </c>
      <c r="F32" s="59">
        <f t="shared" si="7"/>
        <v>1215</v>
      </c>
      <c r="G32" s="59">
        <f t="shared" si="7"/>
        <v>0</v>
      </c>
      <c r="H32" s="59">
        <f t="shared" si="7"/>
        <v>12230</v>
      </c>
      <c r="I32" s="59">
        <f t="shared" si="7"/>
        <v>2431</v>
      </c>
      <c r="J32" s="59">
        <f t="shared" si="7"/>
        <v>-155</v>
      </c>
      <c r="K32" s="59">
        <f t="shared" si="7"/>
        <v>0</v>
      </c>
      <c r="L32" s="344">
        <f t="shared" si="1"/>
        <v>29405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 t="s">
        <v>862</v>
      </c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8" t="s">
        <v>522</v>
      </c>
      <c r="E36" s="598"/>
      <c r="F36" s="15" t="s">
        <v>880</v>
      </c>
      <c r="G36" s="15"/>
      <c r="H36" s="580"/>
      <c r="I36" s="580"/>
      <c r="J36" s="538"/>
      <c r="K36" s="538"/>
      <c r="L36" s="15"/>
      <c r="M36" s="15"/>
      <c r="N36" s="11"/>
    </row>
    <row r="37" spans="1:14" ht="14.25" customHeight="1">
      <c r="A37" s="346"/>
      <c r="B37" s="347"/>
      <c r="C37" s="14"/>
      <c r="D37" s="538" t="s">
        <v>864</v>
      </c>
      <c r="E37" s="538"/>
      <c r="F37" s="538"/>
      <c r="G37" s="538" t="s">
        <v>884</v>
      </c>
      <c r="H37" s="538"/>
      <c r="I37" s="538"/>
      <c r="J37" s="538"/>
      <c r="K37" s="538"/>
      <c r="L37" s="538"/>
      <c r="M37" s="538"/>
      <c r="N37" s="11"/>
    </row>
    <row r="38" spans="1:14" ht="12">
      <c r="A38" s="454" t="s">
        <v>899</v>
      </c>
      <c r="B38" s="19"/>
      <c r="C38" s="15"/>
      <c r="D38" s="538"/>
      <c r="E38" s="538"/>
      <c r="F38" s="538"/>
      <c r="G38" s="538"/>
      <c r="H38" s="538"/>
      <c r="I38" s="538"/>
      <c r="J38" s="538"/>
      <c r="K38" s="538"/>
      <c r="L38" s="598"/>
      <c r="M38" s="59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6:E36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I16">
      <pane xSplit="14910" topLeftCell="L1" activePane="topLeft" state="split"/>
      <selection pane="topLeft" activeCell="R40" sqref="R40"/>
      <selection pane="topRight" activeCell="L20" sqref="L2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"Българска холдингова компания"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01.01.2016-31.03.2016</v>
      </c>
      <c r="D3" s="612"/>
      <c r="E3" s="612"/>
      <c r="F3" s="485"/>
      <c r="G3" s="485"/>
      <c r="H3" s="485"/>
      <c r="I3" s="485"/>
      <c r="J3" s="485"/>
      <c r="K3" s="485"/>
      <c r="L3" s="485"/>
      <c r="M3" s="615" t="s">
        <v>4</v>
      </c>
      <c r="N3" s="615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6" t="s">
        <v>464</v>
      </c>
      <c r="B5" s="617"/>
      <c r="C5" s="60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3" t="s">
        <v>530</v>
      </c>
      <c r="R5" s="613" t="s">
        <v>531</v>
      </c>
    </row>
    <row r="6" spans="1:18" s="100" customFormat="1" ht="48">
      <c r="A6" s="618"/>
      <c r="B6" s="619"/>
      <c r="C6" s="60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4"/>
      <c r="R6" s="61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80</v>
      </c>
      <c r="E9" s="189"/>
      <c r="F9" s="189"/>
      <c r="G9" s="74">
        <f>D9+E9-F9</f>
        <v>80</v>
      </c>
      <c r="H9" s="65"/>
      <c r="I9" s="65"/>
      <c r="J9" s="74">
        <f>G9+H9-I9</f>
        <v>80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80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263</v>
      </c>
      <c r="E10" s="189"/>
      <c r="F10" s="189"/>
      <c r="G10" s="74">
        <f aca="true" t="shared" si="2" ref="G10:G39">D10+E10-F10</f>
        <v>263</v>
      </c>
      <c r="H10" s="65"/>
      <c r="I10" s="65"/>
      <c r="J10" s="74">
        <f aca="true" t="shared" si="3" ref="J10:J39">G10+H10-I10</f>
        <v>263</v>
      </c>
      <c r="K10" s="65">
        <v>183</v>
      </c>
      <c r="L10" s="65"/>
      <c r="M10" s="65"/>
      <c r="N10" s="74">
        <f aca="true" t="shared" si="4" ref="N10:N39">K10+L10-M10</f>
        <v>183</v>
      </c>
      <c r="O10" s="65"/>
      <c r="P10" s="65"/>
      <c r="Q10" s="74">
        <f t="shared" si="0"/>
        <v>183</v>
      </c>
      <c r="R10" s="74">
        <f t="shared" si="1"/>
        <v>80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36</v>
      </c>
      <c r="E11" s="189"/>
      <c r="F11" s="189"/>
      <c r="G11" s="74">
        <f t="shared" si="2"/>
        <v>36</v>
      </c>
      <c r="H11" s="65"/>
      <c r="I11" s="65"/>
      <c r="J11" s="74">
        <f t="shared" si="3"/>
        <v>36</v>
      </c>
      <c r="K11" s="65">
        <v>28</v>
      </c>
      <c r="L11" s="65"/>
      <c r="M11" s="65"/>
      <c r="N11" s="74">
        <f t="shared" si="4"/>
        <v>28</v>
      </c>
      <c r="O11" s="65"/>
      <c r="P11" s="65"/>
      <c r="Q11" s="74">
        <f t="shared" si="0"/>
        <v>28</v>
      </c>
      <c r="R11" s="74">
        <f t="shared" si="1"/>
        <v>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197</v>
      </c>
      <c r="E14" s="189"/>
      <c r="F14" s="189"/>
      <c r="G14" s="74">
        <f t="shared" si="2"/>
        <v>197</v>
      </c>
      <c r="H14" s="65"/>
      <c r="I14" s="65"/>
      <c r="J14" s="74">
        <f t="shared" si="3"/>
        <v>197</v>
      </c>
      <c r="K14" s="65">
        <v>197</v>
      </c>
      <c r="L14" s="65"/>
      <c r="M14" s="65"/>
      <c r="N14" s="74">
        <f t="shared" si="4"/>
        <v>197</v>
      </c>
      <c r="O14" s="65"/>
      <c r="P14" s="65"/>
      <c r="Q14" s="74">
        <f t="shared" si="0"/>
        <v>197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52</v>
      </c>
      <c r="E15" s="457"/>
      <c r="F15" s="457"/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628</v>
      </c>
      <c r="E17" s="194">
        <f>SUM(E9:E16)</f>
        <v>0</v>
      </c>
      <c r="F17" s="194">
        <f>SUM(F9:F16)</f>
        <v>0</v>
      </c>
      <c r="G17" s="74">
        <f t="shared" si="2"/>
        <v>628</v>
      </c>
      <c r="H17" s="75">
        <f>SUM(H9:H16)</f>
        <v>0</v>
      </c>
      <c r="I17" s="75">
        <f>SUM(I9:I16)</f>
        <v>0</v>
      </c>
      <c r="J17" s="74">
        <f t="shared" si="3"/>
        <v>628</v>
      </c>
      <c r="K17" s="75">
        <f>SUM(K9:K16)</f>
        <v>408</v>
      </c>
      <c r="L17" s="75">
        <f>SUM(L9:L16)</f>
        <v>0</v>
      </c>
      <c r="M17" s="75">
        <f>SUM(M9:M16)</f>
        <v>0</v>
      </c>
      <c r="N17" s="74">
        <f t="shared" si="4"/>
        <v>408</v>
      </c>
      <c r="O17" s="75">
        <f>SUM(O9:O16)</f>
        <v>0</v>
      </c>
      <c r="P17" s="75">
        <f>SUM(P9:P16)</f>
        <v>0</v>
      </c>
      <c r="Q17" s="74">
        <f t="shared" si="5"/>
        <v>408</v>
      </c>
      <c r="R17" s="74">
        <f t="shared" si="6"/>
        <v>220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20418</v>
      </c>
      <c r="E27" s="192">
        <f aca="true" t="shared" si="8" ref="E27:P27">SUM(E28:E31)</f>
        <v>0</v>
      </c>
      <c r="F27" s="192">
        <f t="shared" si="8"/>
        <v>3594</v>
      </c>
      <c r="G27" s="71">
        <f t="shared" si="2"/>
        <v>16824</v>
      </c>
      <c r="H27" s="70">
        <f t="shared" si="8"/>
        <v>0</v>
      </c>
      <c r="I27" s="70">
        <f t="shared" si="8"/>
        <v>0</v>
      </c>
      <c r="J27" s="71">
        <f t="shared" si="3"/>
        <v>16824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16824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16531</v>
      </c>
      <c r="E28" s="189"/>
      <c r="F28" s="189"/>
      <c r="G28" s="74">
        <f t="shared" si="2"/>
        <v>16531</v>
      </c>
      <c r="H28" s="65"/>
      <c r="I28" s="65"/>
      <c r="J28" s="74">
        <f t="shared" si="3"/>
        <v>16531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16531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123</v>
      </c>
      <c r="E30" s="189"/>
      <c r="F30" s="189">
        <v>112</v>
      </c>
      <c r="G30" s="74">
        <f t="shared" si="2"/>
        <v>11</v>
      </c>
      <c r="H30" s="72"/>
      <c r="I30" s="72"/>
      <c r="J30" s="74">
        <f t="shared" si="3"/>
        <v>11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3764</v>
      </c>
      <c r="E31" s="189"/>
      <c r="F31" s="189">
        <v>3482</v>
      </c>
      <c r="G31" s="74">
        <f t="shared" si="2"/>
        <v>282</v>
      </c>
      <c r="H31" s="189"/>
      <c r="I31" s="72"/>
      <c r="J31" s="74">
        <f t="shared" si="3"/>
        <v>282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282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995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995</v>
      </c>
      <c r="H32" s="73">
        <f t="shared" si="11"/>
        <v>0</v>
      </c>
      <c r="I32" s="73">
        <f t="shared" si="11"/>
        <v>0</v>
      </c>
      <c r="J32" s="74">
        <f t="shared" si="3"/>
        <v>995</v>
      </c>
      <c r="K32" s="73">
        <f t="shared" si="11"/>
        <v>0</v>
      </c>
      <c r="L32" s="73">
        <f t="shared" si="11"/>
        <v>0</v>
      </c>
      <c r="M32" s="73">
        <f t="shared" si="11"/>
        <v>1</v>
      </c>
      <c r="N32" s="74">
        <f t="shared" si="4"/>
        <v>-1</v>
      </c>
      <c r="O32" s="73">
        <f t="shared" si="11"/>
        <v>0</v>
      </c>
      <c r="P32" s="73">
        <f t="shared" si="11"/>
        <v>0</v>
      </c>
      <c r="Q32" s="74">
        <f t="shared" si="9"/>
        <v>-1</v>
      </c>
      <c r="R32" s="74">
        <f t="shared" si="10"/>
        <v>996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995</v>
      </c>
      <c r="E33" s="189"/>
      <c r="F33" s="189"/>
      <c r="G33" s="74">
        <f t="shared" si="2"/>
        <v>995</v>
      </c>
      <c r="H33" s="72"/>
      <c r="I33" s="72"/>
      <c r="J33" s="74">
        <f t="shared" si="3"/>
        <v>995</v>
      </c>
      <c r="K33" s="72"/>
      <c r="L33" s="72"/>
      <c r="M33" s="72">
        <v>1</v>
      </c>
      <c r="N33" s="74">
        <f t="shared" si="4"/>
        <v>-1</v>
      </c>
      <c r="O33" s="72"/>
      <c r="P33" s="72"/>
      <c r="Q33" s="74">
        <f t="shared" si="9"/>
        <v>-1</v>
      </c>
      <c r="R33" s="74">
        <f t="shared" si="10"/>
        <v>996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21443</v>
      </c>
      <c r="E38" s="194">
        <f aca="true" t="shared" si="12" ref="E38:P38">E27+E32+E37</f>
        <v>0</v>
      </c>
      <c r="F38" s="194">
        <f t="shared" si="12"/>
        <v>3594</v>
      </c>
      <c r="G38" s="74">
        <f t="shared" si="2"/>
        <v>17849</v>
      </c>
      <c r="H38" s="75">
        <f t="shared" si="12"/>
        <v>0</v>
      </c>
      <c r="I38" s="75">
        <f t="shared" si="12"/>
        <v>0</v>
      </c>
      <c r="J38" s="74">
        <f t="shared" si="3"/>
        <v>17849</v>
      </c>
      <c r="K38" s="75">
        <f t="shared" si="12"/>
        <v>0</v>
      </c>
      <c r="L38" s="75">
        <f t="shared" si="12"/>
        <v>0</v>
      </c>
      <c r="M38" s="75">
        <f t="shared" si="12"/>
        <v>1</v>
      </c>
      <c r="N38" s="74">
        <f t="shared" si="4"/>
        <v>-1</v>
      </c>
      <c r="O38" s="75">
        <f t="shared" si="12"/>
        <v>0</v>
      </c>
      <c r="P38" s="75">
        <f t="shared" si="12"/>
        <v>0</v>
      </c>
      <c r="Q38" s="74">
        <f t="shared" si="9"/>
        <v>-1</v>
      </c>
      <c r="R38" s="74">
        <f t="shared" si="10"/>
        <v>17850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22074</v>
      </c>
      <c r="E40" s="438">
        <f>E17+E18+E19+E25+E38+E39</f>
        <v>0</v>
      </c>
      <c r="F40" s="438">
        <f aca="true" t="shared" si="13" ref="F40:R40">F17+F18+F19+F25+F38+F39</f>
        <v>3594</v>
      </c>
      <c r="G40" s="438">
        <f t="shared" si="13"/>
        <v>18480</v>
      </c>
      <c r="H40" s="438">
        <f t="shared" si="13"/>
        <v>0</v>
      </c>
      <c r="I40" s="438">
        <f t="shared" si="13"/>
        <v>0</v>
      </c>
      <c r="J40" s="438">
        <f t="shared" si="13"/>
        <v>18480</v>
      </c>
      <c r="K40" s="438">
        <f t="shared" si="13"/>
        <v>411</v>
      </c>
      <c r="L40" s="438">
        <f t="shared" si="13"/>
        <v>0</v>
      </c>
      <c r="M40" s="438">
        <f t="shared" si="13"/>
        <v>1</v>
      </c>
      <c r="N40" s="438">
        <f t="shared" si="13"/>
        <v>410</v>
      </c>
      <c r="O40" s="438">
        <f t="shared" si="13"/>
        <v>0</v>
      </c>
      <c r="P40" s="438">
        <f t="shared" si="13"/>
        <v>0</v>
      </c>
      <c r="Q40" s="438">
        <f t="shared" si="13"/>
        <v>410</v>
      </c>
      <c r="R40" s="438">
        <f t="shared" si="13"/>
        <v>18070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6"/>
      <c r="L44" s="606"/>
      <c r="M44" s="606"/>
      <c r="N44" s="606"/>
      <c r="O44" s="607" t="s">
        <v>782</v>
      </c>
      <c r="P44" s="608"/>
      <c r="Q44" s="608"/>
      <c r="R44" s="60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 t="s">
        <v>864</v>
      </c>
      <c r="J46" s="349"/>
      <c r="K46" s="349"/>
      <c r="L46" s="349"/>
      <c r="M46" s="349"/>
      <c r="N46" s="349"/>
      <c r="O46" s="349"/>
      <c r="P46" s="349" t="s">
        <v>882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607"/>
      <c r="P48" s="608"/>
      <c r="Q48" s="608"/>
      <c r="R48" s="608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3">
    <mergeCell ref="J5:J6"/>
    <mergeCell ref="M3:N3"/>
    <mergeCell ref="A5:B6"/>
    <mergeCell ref="C5:C6"/>
    <mergeCell ref="K44:N44"/>
    <mergeCell ref="O48:R48"/>
    <mergeCell ref="A2:B2"/>
    <mergeCell ref="C2:H2"/>
    <mergeCell ref="A3:B3"/>
    <mergeCell ref="C3:E3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90">
      <selection activeCell="D97" sqref="D9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3" t="s">
        <v>610</v>
      </c>
      <c r="B1" s="623"/>
      <c r="C1" s="623"/>
      <c r="D1" s="623"/>
      <c r="E1" s="62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6" t="str">
        <f>'справка №1-БАЛАНС'!E3</f>
        <v>"Българска холдингова компания" АД</v>
      </c>
      <c r="C3" s="627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4" t="str">
        <f>'справка №1-БАЛАНС'!E5</f>
        <v>01.01.2016-31.03.2016</v>
      </c>
      <c r="C4" s="625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3783</v>
      </c>
      <c r="D11" s="119">
        <f>SUM(D12:D14)</f>
        <v>0</v>
      </c>
      <c r="E11" s="120">
        <f>SUM(E12:E14)</f>
        <v>3783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3783</v>
      </c>
      <c r="D12" s="108"/>
      <c r="E12" s="120">
        <f aca="true" t="shared" si="0" ref="E12:E42">C12-D12</f>
        <v>3783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3783</v>
      </c>
      <c r="D19" s="104">
        <f>D11+D15+D16</f>
        <v>0</v>
      </c>
      <c r="E19" s="118">
        <f>E11+E15+E16</f>
        <v>3783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21</v>
      </c>
      <c r="D21" s="108"/>
      <c r="E21" s="120">
        <f t="shared" si="0"/>
        <v>21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2075</v>
      </c>
      <c r="D24" s="119">
        <f>SUM(D25:D27)</f>
        <v>2075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1695</v>
      </c>
      <c r="D25" s="108">
        <v>1695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43</v>
      </c>
      <c r="D26" s="108">
        <v>43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337</v>
      </c>
      <c r="D27" s="108">
        <v>337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12</v>
      </c>
      <c r="D38" s="105">
        <f>SUM(D39:D42)</f>
        <v>12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12</v>
      </c>
      <c r="D42" s="108">
        <v>12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2087</v>
      </c>
      <c r="D43" s="104">
        <f>D24+D28+D29+D31+D30+D32+D33+D38</f>
        <v>2087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5891</v>
      </c>
      <c r="D44" s="103">
        <f>D43+D21+D19+D9</f>
        <v>2087</v>
      </c>
      <c r="E44" s="118">
        <f>E43+E21+E19+E9</f>
        <v>3804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117</v>
      </c>
      <c r="D71" s="105">
        <f>SUM(D72:D74)</f>
        <v>117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117</v>
      </c>
      <c r="D74" s="108">
        <v>117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602</v>
      </c>
      <c r="D75" s="103">
        <f>D76+D78</f>
        <v>602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602</v>
      </c>
      <c r="D76" s="108">
        <v>602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35</v>
      </c>
      <c r="D85" s="104">
        <f>SUM(D86:D90)+D94</f>
        <v>35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29</v>
      </c>
      <c r="D89" s="108">
        <v>29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</v>
      </c>
      <c r="D92" s="108">
        <v>1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5</v>
      </c>
      <c r="D94" s="108">
        <v>5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754</v>
      </c>
      <c r="D96" s="104">
        <f>D85+D80+D75+D71+D95</f>
        <v>754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754</v>
      </c>
      <c r="D97" s="104">
        <f>D96+D68+D66</f>
        <v>754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781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 t="s">
        <v>900</v>
      </c>
      <c r="B109" s="621"/>
      <c r="C109" s="621" t="s">
        <v>382</v>
      </c>
      <c r="D109" s="621"/>
      <c r="E109" s="621"/>
      <c r="F109" s="621"/>
    </row>
    <row r="110" spans="1:6" ht="12">
      <c r="A110" s="385"/>
      <c r="B110" s="386"/>
      <c r="C110" s="385" t="s">
        <v>864</v>
      </c>
      <c r="D110" s="385"/>
      <c r="E110" s="385"/>
      <c r="F110" s="387"/>
    </row>
    <row r="111" spans="1:6" ht="12">
      <c r="A111" s="385"/>
      <c r="B111" s="386"/>
      <c r="C111" s="620" t="s">
        <v>782</v>
      </c>
      <c r="D111" s="620"/>
      <c r="E111" s="620"/>
      <c r="F111" s="620"/>
    </row>
    <row r="112" spans="1:6" ht="12">
      <c r="A112" s="349"/>
      <c r="B112" s="388"/>
      <c r="C112" s="349" t="s">
        <v>882</v>
      </c>
      <c r="D112" s="349"/>
      <c r="E112" s="349"/>
      <c r="F112" s="349"/>
    </row>
    <row r="113" spans="1:6" ht="12">
      <c r="A113" s="349" t="s">
        <v>780</v>
      </c>
      <c r="B113" s="388"/>
      <c r="C113" s="620"/>
      <c r="D113" s="620"/>
      <c r="E113" s="620"/>
      <c r="F113" s="620"/>
    </row>
    <row r="114" spans="1:6" ht="12">
      <c r="A114" s="349" t="s">
        <v>873</v>
      </c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8">
    <mergeCell ref="C113:F113"/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600" verticalDpi="6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B30" sqref="B30:C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8" t="str">
        <f>'справка №1-БАЛАНС'!E3</f>
        <v>"Българска холдингова компания" АД</v>
      </c>
      <c r="C4" s="628"/>
      <c r="D4" s="628"/>
      <c r="E4" s="628"/>
      <c r="F4" s="628"/>
      <c r="G4" s="633" t="s">
        <v>2</v>
      </c>
      <c r="H4" s="633"/>
      <c r="I4" s="500">
        <f>'справка №1-БАЛАНС'!H3</f>
        <v>121576032</v>
      </c>
    </row>
    <row r="5" spans="1:9" ht="15">
      <c r="A5" s="501" t="s">
        <v>5</v>
      </c>
      <c r="B5" s="629" t="str">
        <f>'справка №1-БАЛАНС'!E5</f>
        <v>01.01.2016-31.03.2016</v>
      </c>
      <c r="C5" s="629"/>
      <c r="D5" s="629"/>
      <c r="E5" s="629"/>
      <c r="F5" s="629"/>
      <c r="G5" s="631" t="s">
        <v>4</v>
      </c>
      <c r="H5" s="632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11486740</v>
      </c>
      <c r="D12" s="98"/>
      <c r="E12" s="98"/>
      <c r="F12" s="98">
        <v>16824</v>
      </c>
      <c r="G12" s="98"/>
      <c r="H12" s="98"/>
      <c r="I12" s="434">
        <f>F12+G12-H12</f>
        <v>16824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500000</v>
      </c>
      <c r="D15" s="98"/>
      <c r="E15" s="98"/>
      <c r="F15" s="98">
        <v>996</v>
      </c>
      <c r="G15" s="98"/>
      <c r="H15" s="98"/>
      <c r="I15" s="434">
        <f t="shared" si="0"/>
        <v>996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11986740</v>
      </c>
      <c r="D17" s="85">
        <f t="shared" si="1"/>
        <v>0</v>
      </c>
      <c r="E17" s="85">
        <f t="shared" si="1"/>
        <v>0</v>
      </c>
      <c r="F17" s="85">
        <f t="shared" si="1"/>
        <v>17850</v>
      </c>
      <c r="G17" s="85">
        <f t="shared" si="1"/>
        <v>0</v>
      </c>
      <c r="H17" s="85">
        <f t="shared" si="1"/>
        <v>0</v>
      </c>
      <c r="I17" s="434">
        <f t="shared" si="0"/>
        <v>17850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16812</v>
      </c>
      <c r="D19" s="98"/>
      <c r="E19" s="98"/>
      <c r="F19" s="98">
        <v>18</v>
      </c>
      <c r="G19" s="98"/>
      <c r="H19" s="98">
        <v>15</v>
      </c>
      <c r="I19" s="434">
        <f t="shared" si="0"/>
        <v>3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1000000</v>
      </c>
      <c r="D23" s="98"/>
      <c r="E23" s="98"/>
      <c r="F23" s="98">
        <v>2482</v>
      </c>
      <c r="G23" s="98"/>
      <c r="H23" s="98">
        <v>12</v>
      </c>
      <c r="I23" s="434">
        <f t="shared" si="0"/>
        <v>2470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1016812</v>
      </c>
      <c r="D26" s="85">
        <f t="shared" si="2"/>
        <v>0</v>
      </c>
      <c r="E26" s="85">
        <f t="shared" si="2"/>
        <v>0</v>
      </c>
      <c r="F26" s="85">
        <f t="shared" si="2"/>
        <v>2500</v>
      </c>
      <c r="G26" s="85">
        <f t="shared" si="2"/>
        <v>0</v>
      </c>
      <c r="H26" s="85">
        <f t="shared" si="2"/>
        <v>27</v>
      </c>
      <c r="I26" s="434">
        <f t="shared" si="0"/>
        <v>2473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900</v>
      </c>
      <c r="B30" s="630"/>
      <c r="C30" s="630"/>
      <c r="D30" s="459" t="s">
        <v>820</v>
      </c>
      <c r="E30" s="420"/>
      <c r="F30" s="420"/>
      <c r="G30" s="420" t="s">
        <v>782</v>
      </c>
      <c r="H30" s="582"/>
      <c r="I30" s="420"/>
      <c r="J30" s="581"/>
    </row>
    <row r="31" spans="1:9" s="521" customFormat="1" ht="12">
      <c r="A31" s="349"/>
      <c r="B31" s="388"/>
      <c r="C31" s="349"/>
      <c r="D31" s="523" t="s">
        <v>864</v>
      </c>
      <c r="E31" s="523"/>
      <c r="F31" s="523"/>
      <c r="G31" s="523" t="s">
        <v>882</v>
      </c>
      <c r="H31" s="582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5">
    <mergeCell ref="B4:F4"/>
    <mergeCell ref="B5:F5"/>
    <mergeCell ref="B30:C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PageLayoutView="0" workbookViewId="0" topLeftCell="A1">
      <selection activeCell="B63" sqref="B6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4" t="str">
        <f>'справка №1-БАЛАНС'!E3</f>
        <v>"Българска холдингова компания" АД</v>
      </c>
      <c r="C5" s="634"/>
      <c r="D5" s="634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35" t="str">
        <f>'справка №1-БАЛАНС'!E5</f>
        <v>01.01.2016-31.03.2016</v>
      </c>
      <c r="C6" s="635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1">
        <v>10729</v>
      </c>
      <c r="D12" s="575">
        <v>0.4205</v>
      </c>
      <c r="E12" s="441"/>
      <c r="F12" s="443">
        <f>C12-E12</f>
        <v>10729</v>
      </c>
    </row>
    <row r="13" spans="1:6" ht="12.75">
      <c r="A13" s="36" t="s">
        <v>867</v>
      </c>
      <c r="B13" s="37"/>
      <c r="C13" s="441">
        <v>69</v>
      </c>
      <c r="D13" s="575">
        <v>0.8527</v>
      </c>
      <c r="E13" s="441"/>
      <c r="F13" s="443">
        <f aca="true" t="shared" si="0" ref="F13:F19">C13-E13</f>
        <v>69</v>
      </c>
    </row>
    <row r="14" spans="1:6" ht="12.75">
      <c r="A14" s="36" t="s">
        <v>868</v>
      </c>
      <c r="B14" s="37"/>
      <c r="C14" s="441">
        <v>278</v>
      </c>
      <c r="D14" s="575">
        <v>0.8556</v>
      </c>
      <c r="E14" s="441"/>
      <c r="F14" s="443">
        <f t="shared" si="0"/>
        <v>278</v>
      </c>
    </row>
    <row r="15" spans="1:6" ht="12.75">
      <c r="A15" s="36" t="s">
        <v>869</v>
      </c>
      <c r="B15" s="37"/>
      <c r="C15" s="441">
        <v>7</v>
      </c>
      <c r="D15" s="575">
        <v>0.7034</v>
      </c>
      <c r="E15" s="441"/>
      <c r="F15" s="443">
        <f t="shared" si="0"/>
        <v>7</v>
      </c>
    </row>
    <row r="16" spans="1:6" ht="12.75">
      <c r="A16" s="36" t="s">
        <v>870</v>
      </c>
      <c r="B16" s="37"/>
      <c r="C16" s="441">
        <v>130</v>
      </c>
      <c r="D16" s="575">
        <v>0.0929</v>
      </c>
      <c r="E16" s="441"/>
      <c r="F16" s="443">
        <f t="shared" si="0"/>
        <v>130</v>
      </c>
    </row>
    <row r="17" spans="1:6" ht="12.75">
      <c r="A17" s="36" t="s">
        <v>871</v>
      </c>
      <c r="B17" s="37"/>
      <c r="C17" s="441">
        <v>236</v>
      </c>
      <c r="D17" s="575">
        <v>0.6832</v>
      </c>
      <c r="E17" s="441"/>
      <c r="F17" s="443">
        <f t="shared" si="0"/>
        <v>236</v>
      </c>
    </row>
    <row r="18" spans="1:6" ht="12.75">
      <c r="A18" s="36" t="s">
        <v>872</v>
      </c>
      <c r="B18" s="37"/>
      <c r="C18" s="441">
        <v>75</v>
      </c>
      <c r="D18" s="575">
        <v>0.69</v>
      </c>
      <c r="E18" s="441"/>
      <c r="F18" s="443">
        <f t="shared" si="0"/>
        <v>75</v>
      </c>
    </row>
    <row r="19" spans="1:6" ht="12.75">
      <c r="A19" s="36" t="s">
        <v>874</v>
      </c>
      <c r="B19" s="37"/>
      <c r="C19" s="441">
        <v>5007</v>
      </c>
      <c r="D19" s="575">
        <v>0.9916</v>
      </c>
      <c r="E19" s="441"/>
      <c r="F19" s="443">
        <f t="shared" si="0"/>
        <v>5007</v>
      </c>
    </row>
    <row r="20" spans="1:16" ht="11.25" customHeight="1">
      <c r="A20" s="38" t="s">
        <v>565</v>
      </c>
      <c r="B20" s="39" t="s">
        <v>832</v>
      </c>
      <c r="C20" s="429">
        <f>SUM(C12:C19)</f>
        <v>16531</v>
      </c>
      <c r="D20" s="429"/>
      <c r="E20" s="429">
        <f>SUM(E12:E18)</f>
        <v>0</v>
      </c>
      <c r="F20" s="442">
        <f>SUM(F12:F19)</f>
        <v>16531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833</v>
      </c>
      <c r="B21" s="40"/>
      <c r="C21" s="429"/>
      <c r="D21" s="429"/>
      <c r="E21" s="429"/>
      <c r="F21" s="442"/>
    </row>
    <row r="22" spans="1:6" ht="12.75">
      <c r="A22" s="36">
        <v>1</v>
      </c>
      <c r="B22" s="40"/>
      <c r="C22" s="441"/>
      <c r="D22" s="575"/>
      <c r="E22" s="441"/>
      <c r="F22" s="443">
        <f>C22-E22</f>
        <v>0</v>
      </c>
    </row>
    <row r="23" spans="1:16" ht="15" customHeight="1">
      <c r="A23" s="38" t="s">
        <v>582</v>
      </c>
      <c r="B23" s="39" t="s">
        <v>834</v>
      </c>
      <c r="C23" s="429">
        <f>SUM(C22:C22)</f>
        <v>0</v>
      </c>
      <c r="D23" s="429"/>
      <c r="E23" s="429">
        <f>SUM(E22:E22)</f>
        <v>0</v>
      </c>
      <c r="F23" s="442">
        <f>SUM(F22:F22)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835</v>
      </c>
      <c r="B24" s="40"/>
      <c r="C24" s="429"/>
      <c r="D24" s="429"/>
      <c r="E24" s="429"/>
      <c r="F24" s="442"/>
    </row>
    <row r="25" spans="1:6" ht="12.75">
      <c r="A25" s="36" t="s">
        <v>886</v>
      </c>
      <c r="B25" s="37"/>
      <c r="C25" s="441">
        <v>11</v>
      </c>
      <c r="D25" s="575">
        <v>0.3359</v>
      </c>
      <c r="E25" s="441"/>
      <c r="F25" s="443">
        <f>C25-E25</f>
        <v>11</v>
      </c>
    </row>
    <row r="26" spans="1:16" ht="12" customHeight="1">
      <c r="A26" s="38" t="s">
        <v>601</v>
      </c>
      <c r="B26" s="39" t="s">
        <v>836</v>
      </c>
      <c r="C26" s="429">
        <f>SUM(C25:C25)</f>
        <v>11</v>
      </c>
      <c r="D26" s="429"/>
      <c r="E26" s="429">
        <f>SUM(E18:E24)</f>
        <v>0</v>
      </c>
      <c r="F26" s="442">
        <f>SUM(F25:F25)</f>
        <v>11</v>
      </c>
      <c r="G26" s="516"/>
      <c r="H26" s="516"/>
      <c r="I26" s="516"/>
      <c r="J26" s="516"/>
      <c r="K26" s="516"/>
      <c r="L26" s="516"/>
      <c r="M26" s="516"/>
      <c r="N26" s="516"/>
      <c r="O26" s="516"/>
      <c r="P26" s="516"/>
    </row>
    <row r="27" spans="1:6" ht="18.75" customHeight="1">
      <c r="A27" s="36" t="s">
        <v>837</v>
      </c>
      <c r="B27" s="40"/>
      <c r="C27" s="429"/>
      <c r="D27" s="429"/>
      <c r="E27" s="429"/>
      <c r="F27" s="442"/>
    </row>
    <row r="28" spans="1:6" ht="12.75">
      <c r="A28" s="36" t="s">
        <v>875</v>
      </c>
      <c r="B28" s="37"/>
      <c r="C28" s="441">
        <v>2</v>
      </c>
      <c r="D28" s="575">
        <v>0.0678</v>
      </c>
      <c r="E28" s="441"/>
      <c r="F28" s="443">
        <f aca="true" t="shared" si="1" ref="F28:F41">C28-E28</f>
        <v>2</v>
      </c>
    </row>
    <row r="29" spans="1:6" ht="12.75">
      <c r="A29" s="36" t="s">
        <v>876</v>
      </c>
      <c r="B29" s="37"/>
      <c r="C29" s="441">
        <v>6</v>
      </c>
      <c r="D29" s="575">
        <v>0.057</v>
      </c>
      <c r="E29" s="441">
        <v>6</v>
      </c>
      <c r="F29" s="443">
        <f t="shared" si="1"/>
        <v>0</v>
      </c>
    </row>
    <row r="30" spans="1:6" ht="12.75">
      <c r="A30" s="36" t="s">
        <v>877</v>
      </c>
      <c r="B30" s="37"/>
      <c r="C30" s="441">
        <v>0</v>
      </c>
      <c r="D30" s="575">
        <v>0.0052</v>
      </c>
      <c r="E30" s="441"/>
      <c r="F30" s="443">
        <f t="shared" si="1"/>
        <v>0</v>
      </c>
    </row>
    <row r="31" spans="1:6" ht="12.75">
      <c r="A31" s="36" t="s">
        <v>878</v>
      </c>
      <c r="B31" s="37"/>
      <c r="C31" s="441">
        <v>1</v>
      </c>
      <c r="D31" s="575">
        <v>0.0017</v>
      </c>
      <c r="E31" s="441"/>
      <c r="F31" s="443">
        <f t="shared" si="1"/>
        <v>1</v>
      </c>
    </row>
    <row r="32" spans="1:6" ht="12.75">
      <c r="A32" s="36" t="s">
        <v>887</v>
      </c>
      <c r="B32" s="37"/>
      <c r="C32" s="441">
        <v>1</v>
      </c>
      <c r="D32" s="575">
        <v>0.0002</v>
      </c>
      <c r="E32" s="441"/>
      <c r="F32" s="443">
        <f t="shared" si="1"/>
        <v>1</v>
      </c>
    </row>
    <row r="33" spans="1:16" ht="12" customHeight="1">
      <c r="A33" s="36" t="s">
        <v>888</v>
      </c>
      <c r="B33" s="37"/>
      <c r="C33" s="441">
        <v>1</v>
      </c>
      <c r="D33" s="575">
        <v>0</v>
      </c>
      <c r="E33" s="576"/>
      <c r="F33" s="443">
        <f t="shared" si="1"/>
        <v>1</v>
      </c>
      <c r="G33" s="516"/>
      <c r="H33" s="516"/>
      <c r="I33" s="516"/>
      <c r="J33" s="516"/>
      <c r="K33" s="516"/>
      <c r="L33" s="516"/>
      <c r="M33" s="516"/>
      <c r="N33" s="516"/>
      <c r="O33" s="516"/>
      <c r="P33" s="516"/>
    </row>
    <row r="34" spans="1:6" ht="15" customHeight="1">
      <c r="A34" s="36" t="s">
        <v>889</v>
      </c>
      <c r="B34" s="37"/>
      <c r="C34" s="441">
        <v>0</v>
      </c>
      <c r="D34" s="575">
        <v>0.0002</v>
      </c>
      <c r="E34" s="576"/>
      <c r="F34" s="443">
        <f t="shared" si="1"/>
        <v>0</v>
      </c>
    </row>
    <row r="35" spans="1:6" ht="12.75">
      <c r="A35" s="36" t="s">
        <v>890</v>
      </c>
      <c r="B35" s="37"/>
      <c r="C35" s="441">
        <v>274</v>
      </c>
      <c r="D35" s="575">
        <v>0.1163</v>
      </c>
      <c r="E35" s="441"/>
      <c r="F35" s="443">
        <f t="shared" si="1"/>
        <v>274</v>
      </c>
    </row>
    <row r="36" spans="1:6" ht="12.75">
      <c r="A36" s="36" t="s">
        <v>891</v>
      </c>
      <c r="B36" s="37"/>
      <c r="C36" s="441">
        <v>0</v>
      </c>
      <c r="D36" s="575">
        <v>0.0277</v>
      </c>
      <c r="E36" s="441"/>
      <c r="F36" s="443">
        <f t="shared" si="1"/>
        <v>0</v>
      </c>
    </row>
    <row r="37" spans="1:6" ht="12.75">
      <c r="A37" s="36" t="s">
        <v>892</v>
      </c>
      <c r="B37" s="37"/>
      <c r="C37" s="441">
        <v>0</v>
      </c>
      <c r="D37" s="575">
        <v>0.0022</v>
      </c>
      <c r="E37" s="441"/>
      <c r="F37" s="443">
        <f t="shared" si="1"/>
        <v>0</v>
      </c>
    </row>
    <row r="38" spans="1:6" ht="12.75">
      <c r="A38" s="36" t="s">
        <v>893</v>
      </c>
      <c r="B38" s="37"/>
      <c r="C38" s="441">
        <v>0</v>
      </c>
      <c r="D38" s="575">
        <v>0.0006</v>
      </c>
      <c r="E38" s="441"/>
      <c r="F38" s="443">
        <f t="shared" si="1"/>
        <v>0</v>
      </c>
    </row>
    <row r="39" spans="1:6" ht="12.75">
      <c r="A39" s="36" t="s">
        <v>894</v>
      </c>
      <c r="B39" s="37"/>
      <c r="C39" s="441">
        <v>0</v>
      </c>
      <c r="D39" s="575">
        <v>0.0001</v>
      </c>
      <c r="E39" s="441"/>
      <c r="F39" s="443">
        <f t="shared" si="1"/>
        <v>0</v>
      </c>
    </row>
    <row r="40" spans="1:6" ht="12.75">
      <c r="A40" s="36" t="s">
        <v>895</v>
      </c>
      <c r="B40" s="37"/>
      <c r="C40" s="441">
        <v>0</v>
      </c>
      <c r="D40" s="575">
        <v>0.0001</v>
      </c>
      <c r="E40" s="441"/>
      <c r="F40" s="443">
        <f t="shared" si="1"/>
        <v>0</v>
      </c>
    </row>
    <row r="41" spans="1:6" ht="12.75">
      <c r="A41" s="36" t="s">
        <v>896</v>
      </c>
      <c r="B41" s="37"/>
      <c r="C41" s="441">
        <v>0</v>
      </c>
      <c r="D41" s="575">
        <v>0.0002</v>
      </c>
      <c r="E41" s="441"/>
      <c r="F41" s="443">
        <f t="shared" si="1"/>
        <v>0</v>
      </c>
    </row>
    <row r="42" spans="1:6" ht="15.75" customHeight="1">
      <c r="A42" s="38" t="s">
        <v>838</v>
      </c>
      <c r="B42" s="39" t="s">
        <v>839</v>
      </c>
      <c r="C42" s="429">
        <f>SUM(C28:C41)</f>
        <v>285</v>
      </c>
      <c r="D42" s="577"/>
      <c r="E42" s="429">
        <f>SUM(E28:E36)</f>
        <v>6</v>
      </c>
      <c r="F42" s="442">
        <f>SUM(F28:F41)</f>
        <v>279</v>
      </c>
    </row>
    <row r="43" spans="1:6" ht="13.5">
      <c r="A43" s="41" t="s">
        <v>840</v>
      </c>
      <c r="B43" s="39" t="s">
        <v>841</v>
      </c>
      <c r="C43" s="429">
        <f>C42+C26+C20</f>
        <v>16827</v>
      </c>
      <c r="D43" s="577"/>
      <c r="E43" s="429">
        <f>E42+E27+E23</f>
        <v>6</v>
      </c>
      <c r="F43" s="442">
        <f>F42+F27+F23+F26+F20</f>
        <v>16821</v>
      </c>
    </row>
    <row r="44" spans="1:6" ht="12.75">
      <c r="A44" s="34" t="s">
        <v>842</v>
      </c>
      <c r="B44" s="39"/>
      <c r="C44" s="429"/>
      <c r="D44" s="577"/>
      <c r="E44" s="429"/>
      <c r="F44" s="442"/>
    </row>
    <row r="45" spans="1:6" ht="12.75">
      <c r="A45" s="36" t="s">
        <v>830</v>
      </c>
      <c r="B45" s="40"/>
      <c r="C45" s="429"/>
      <c r="D45" s="577"/>
      <c r="E45" s="429"/>
      <c r="F45" s="442"/>
    </row>
    <row r="46" spans="1:6" ht="12.75">
      <c r="A46" s="36">
        <v>1</v>
      </c>
      <c r="B46" s="40"/>
      <c r="C46" s="441"/>
      <c r="D46" s="575"/>
      <c r="E46" s="441"/>
      <c r="F46" s="443">
        <f>C46-E46</f>
        <v>0</v>
      </c>
    </row>
    <row r="47" spans="1:6" ht="12.75">
      <c r="A47" s="36" t="s">
        <v>831</v>
      </c>
      <c r="B47" s="40"/>
      <c r="C47" s="441"/>
      <c r="D47" s="575"/>
      <c r="E47" s="441"/>
      <c r="F47" s="443">
        <f>C47-E47</f>
        <v>0</v>
      </c>
    </row>
    <row r="48" spans="1:6" ht="13.5">
      <c r="A48" s="38" t="s">
        <v>565</v>
      </c>
      <c r="B48" s="39" t="s">
        <v>843</v>
      </c>
      <c r="C48" s="429">
        <f>SUM(C46:C47)</f>
        <v>0</v>
      </c>
      <c r="D48" s="577"/>
      <c r="E48" s="429">
        <f>SUM(E46:E47)</f>
        <v>0</v>
      </c>
      <c r="F48" s="442">
        <f>SUM(F46:F47)</f>
        <v>0</v>
      </c>
    </row>
    <row r="49" spans="1:6" ht="12.75">
      <c r="A49" s="36" t="s">
        <v>833</v>
      </c>
      <c r="B49" s="40"/>
      <c r="C49" s="429"/>
      <c r="D49" s="577"/>
      <c r="E49" s="429"/>
      <c r="F49" s="442"/>
    </row>
    <row r="50" spans="1:6" ht="12.75">
      <c r="A50" s="36" t="s">
        <v>544</v>
      </c>
      <c r="B50" s="40"/>
      <c r="C50" s="441"/>
      <c r="D50" s="575"/>
      <c r="E50" s="441"/>
      <c r="F50" s="443">
        <f>C50-E50</f>
        <v>0</v>
      </c>
    </row>
    <row r="51" spans="1:6" ht="12" customHeight="1">
      <c r="A51" s="36" t="s">
        <v>547</v>
      </c>
      <c r="B51" s="40"/>
      <c r="C51" s="441"/>
      <c r="D51" s="575"/>
      <c r="E51" s="441"/>
      <c r="F51" s="443">
        <f>C51-E51</f>
        <v>0</v>
      </c>
    </row>
    <row r="52" spans="1:6" ht="13.5">
      <c r="A52" s="38" t="s">
        <v>582</v>
      </c>
      <c r="B52" s="39" t="s">
        <v>844</v>
      </c>
      <c r="C52" s="429">
        <f>SUM(C50:C51)</f>
        <v>0</v>
      </c>
      <c r="D52" s="577"/>
      <c r="E52" s="429">
        <f>SUM(E50:E51)</f>
        <v>0</v>
      </c>
      <c r="F52" s="442">
        <f>SUM(F50:F51)</f>
        <v>0</v>
      </c>
    </row>
    <row r="53" spans="1:6" ht="12.75">
      <c r="A53" s="36" t="s">
        <v>835</v>
      </c>
      <c r="B53" s="40"/>
      <c r="C53" s="429"/>
      <c r="D53" s="577"/>
      <c r="E53" s="429"/>
      <c r="F53" s="442"/>
    </row>
    <row r="54" spans="1:6" ht="12.75">
      <c r="A54" s="36" t="s">
        <v>544</v>
      </c>
      <c r="B54" s="40"/>
      <c r="C54" s="441"/>
      <c r="D54" s="575"/>
      <c r="E54" s="441"/>
      <c r="F54" s="443">
        <f>C54-E54</f>
        <v>0</v>
      </c>
    </row>
    <row r="55" spans="1:6" ht="12.75">
      <c r="A55" s="36" t="s">
        <v>547</v>
      </c>
      <c r="B55" s="40"/>
      <c r="C55" s="441"/>
      <c r="D55" s="575"/>
      <c r="E55" s="441"/>
      <c r="F55" s="443">
        <f>C55-E55</f>
        <v>0</v>
      </c>
    </row>
    <row r="56" spans="1:6" ht="12" customHeight="1">
      <c r="A56" s="38" t="s">
        <v>601</v>
      </c>
      <c r="B56" s="39" t="s">
        <v>845</v>
      </c>
      <c r="C56" s="429">
        <f>SUM(C54:C55)</f>
        <v>0</v>
      </c>
      <c r="D56" s="577"/>
      <c r="E56" s="429">
        <f>SUM(E54:E55)</f>
        <v>0</v>
      </c>
      <c r="F56" s="442">
        <f>SUM(F54:F55)</f>
        <v>0</v>
      </c>
    </row>
    <row r="57" spans="1:6" ht="12.75">
      <c r="A57" s="36" t="s">
        <v>837</v>
      </c>
      <c r="B57" s="40"/>
      <c r="C57" s="429"/>
      <c r="D57" s="577"/>
      <c r="E57" s="429"/>
      <c r="F57" s="442"/>
    </row>
    <row r="58" spans="1:16" ht="11.25" customHeight="1">
      <c r="A58" s="36">
        <v>1</v>
      </c>
      <c r="B58" s="37"/>
      <c r="C58" s="441"/>
      <c r="D58" s="575"/>
      <c r="E58" s="441"/>
      <c r="F58" s="443">
        <f>C58-E58</f>
        <v>0</v>
      </c>
      <c r="G58" s="516"/>
      <c r="H58" s="516"/>
      <c r="I58" s="516"/>
      <c r="J58" s="516"/>
      <c r="K58" s="516"/>
      <c r="L58" s="516"/>
      <c r="M58" s="516"/>
      <c r="N58" s="516"/>
      <c r="O58" s="516"/>
      <c r="P58" s="516"/>
    </row>
    <row r="59" spans="1:6" ht="15" customHeight="1">
      <c r="A59" s="36" t="s">
        <v>547</v>
      </c>
      <c r="B59" s="40"/>
      <c r="C59" s="441"/>
      <c r="D59" s="575"/>
      <c r="E59" s="441"/>
      <c r="F59" s="443">
        <f>C59-E59</f>
        <v>0</v>
      </c>
    </row>
    <row r="60" spans="1:6" ht="13.5">
      <c r="A60" s="38" t="s">
        <v>838</v>
      </c>
      <c r="B60" s="39" t="s">
        <v>846</v>
      </c>
      <c r="C60" s="429">
        <f>SUM(C58:C59)</f>
        <v>0</v>
      </c>
      <c r="D60" s="577"/>
      <c r="E60" s="429">
        <f>SUM(E58:E59)</f>
        <v>0</v>
      </c>
      <c r="F60" s="442">
        <f>SUM(F58:F59)</f>
        <v>0</v>
      </c>
    </row>
    <row r="61" spans="1:6" ht="13.5">
      <c r="A61" s="41" t="s">
        <v>847</v>
      </c>
      <c r="B61" s="39" t="s">
        <v>848</v>
      </c>
      <c r="C61" s="429">
        <f>C60+C56+C52+C48</f>
        <v>0</v>
      </c>
      <c r="D61" s="577"/>
      <c r="E61" s="429">
        <f>E60+E56+E52+E48</f>
        <v>0</v>
      </c>
      <c r="F61" s="442">
        <f>F60+F56+F52+F48</f>
        <v>0</v>
      </c>
    </row>
    <row r="62" spans="1:6" ht="19.5" customHeight="1">
      <c r="A62" s="42"/>
      <c r="B62" s="43"/>
      <c r="C62" s="44"/>
      <c r="D62" s="44"/>
      <c r="E62" s="44"/>
      <c r="F62" s="44"/>
    </row>
    <row r="63" spans="1:6" ht="12.75">
      <c r="A63" s="452" t="s">
        <v>901</v>
      </c>
      <c r="B63" s="453"/>
      <c r="C63" s="636" t="s">
        <v>849</v>
      </c>
      <c r="D63" s="636"/>
      <c r="E63" s="636"/>
      <c r="F63" s="636"/>
    </row>
    <row r="64" spans="1:6" ht="12.75">
      <c r="A64" s="517"/>
      <c r="B64" s="518"/>
      <c r="C64" s="517" t="s">
        <v>864</v>
      </c>
      <c r="D64" s="517"/>
      <c r="E64" s="517"/>
      <c r="F64" s="517"/>
    </row>
    <row r="65" spans="1:6" ht="12.75">
      <c r="A65" s="517"/>
      <c r="B65" s="518"/>
      <c r="C65" s="636" t="s">
        <v>857</v>
      </c>
      <c r="D65" s="636"/>
      <c r="E65" s="636"/>
      <c r="F65" s="636"/>
    </row>
    <row r="66" spans="3:5" ht="12.75">
      <c r="C66" s="517" t="s">
        <v>882</v>
      </c>
      <c r="E66" s="517"/>
    </row>
    <row r="67" spans="3:6" ht="12.75">
      <c r="C67" s="636"/>
      <c r="D67" s="636"/>
      <c r="E67" s="636"/>
      <c r="F67" s="636"/>
    </row>
    <row r="68" spans="3:5" ht="12.75">
      <c r="C68" s="517"/>
      <c r="E68" s="517"/>
    </row>
  </sheetData>
  <sheetProtection/>
  <mergeCells count="5">
    <mergeCell ref="B5:D5"/>
    <mergeCell ref="B6:C6"/>
    <mergeCell ref="C65:F65"/>
    <mergeCell ref="C63:F63"/>
    <mergeCell ref="C67:F6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:F59 C46:F47 C50:F51 C54:F55 C33:D34 C35:E41 C12:F19 C22:F22 C25:F25 C28:F32 F33:F4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</cp:lastModifiedBy>
  <cp:lastPrinted>2016-04-13T08:09:43Z</cp:lastPrinted>
  <dcterms:created xsi:type="dcterms:W3CDTF">2000-06-29T12:02:40Z</dcterms:created>
  <dcterms:modified xsi:type="dcterms:W3CDTF">2016-04-13T08:10:00Z</dcterms:modified>
  <cp:category/>
  <cp:version/>
  <cp:contentType/>
  <cp:contentStatus/>
</cp:coreProperties>
</file>