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610" tabRatio="970" firstSheet="1" activeTab="8"/>
  </bookViews>
  <sheets>
    <sheet name="Информация е-данни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<sst xmlns="http://schemas.openxmlformats.org/spreadsheetml/2006/main" count="1093" uniqueCount="930">
  <si>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</si>
  <si>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</si>
  <si>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</si>
  <si>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</si>
  <si>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</si>
  <si>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</si>
  <si>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</si>
  <si>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</si>
  <si>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</si>
  <si>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</si>
  <si>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</si>
  <si>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</si>
  <si>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</si>
  <si>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</si>
  <si>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</si>
  <si>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</si>
  <si>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</si>
  <si>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</si>
  <si>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</si>
  <si>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</si>
  <si>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</si>
  <si>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</si>
  <si>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</si>
  <si>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</si>
  <si>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</si>
  <si>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</si>
  <si>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</si>
  <si>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</si>
  <si>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</si>
  <si>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</si>
  <si>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</si>
  <si>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</si>
  <si>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</si>
  <si>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</si>
  <si>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</si>
  <si>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</si>
  <si>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</si>
  <si>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</si>
  <si>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</si>
  <si>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</si>
  <si>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</si>
  <si>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</si>
  <si>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</si>
  <si>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</si>
  <si>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</si>
  <si>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</si>
  <si>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</si>
  <si>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</si>
  <si>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</si>
  <si>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</si>
  <si>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</si>
  <si>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</si>
  <si>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</si>
  <si>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</si>
  <si>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</si>
  <si>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</si>
  <si>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</si>
  <si>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</si>
  <si>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</si>
  <si>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</si>
  <si>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</si>
  <si>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</si>
  <si>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</si>
  <si>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</si>
  <si>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</si>
  <si>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</si>
  <si>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</si>
  <si>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</si>
  <si>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</si>
  <si>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</si>
  <si>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</si>
  <si>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</si>
  <si>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</si>
  <si>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</si>
  <si>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</si>
  <si>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</si>
  <si>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</si>
  <si>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</si>
  <si>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</si>
  <si>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</si>
  <si>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</si>
  <si>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</si>
  <si>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</si>
  <si>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</si>
  <si>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</si>
  <si>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</si>
  <si>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</si>
  <si>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</si>
  <si>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</si>
  <si>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</si>
  <si>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</si>
  <si>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</si>
  <si>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</si>
  <si>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</si>
  <si>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</si>
  <si>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</si>
  <si>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</si>
  <si>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</si>
  <si>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</si>
  <si>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</si>
  <si>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</si>
  <si>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</si>
  <si>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</si>
  <si>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</si>
  <si>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</si>
  <si>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</si>
  <si>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</si>
  <si>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</si>
  <si>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</si>
  <si>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</si>
  <si>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</si>
  <si>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</si>
  <si>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</si>
  <si>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</si>
  <si>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</si>
  <si>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</si>
  <si>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</si>
  <si>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</si>
  <si>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</si>
  <si>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</si>
  <si>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</si>
  <si>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</si>
  <si>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</si>
  <si>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</si>
  <si>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</si>
  <si>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</si>
  <si>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</si>
  <si>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</si>
  <si>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</si>
  <si>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</si>
  <si>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</si>
  <si>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</si>
  <si>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</si>
  <si>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</si>
  <si>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</si>
  <si>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</si>
  <si>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</si>
  <si>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</si>
  <si>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</si>
  <si>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</si>
  <si>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</si>
  <si>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</si>
  <si>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</si>
  <si>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</si>
  <si>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</si>
  <si>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</si>
  <si>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</si>
  <si>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</si>
  <si>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</si>
  <si>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</si>
  <si>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</si>
  <si>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</si>
  <si>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</si>
  <si>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</si>
  <si>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</si>
  <si>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</si>
  <si>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</si>
  <si>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</si>
  <si>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</si>
  <si>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</si>
  <si>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</si>
  <si>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</si>
  <si>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</si>
  <si>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</si>
  <si>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</si>
  <si>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</si>
  <si>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</si>
  <si>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</si>
  <si>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</si>
  <si>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</si>
  <si>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</si>
  <si>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</si>
  <si>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</si>
  <si>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</si>
  <si>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</si>
  <si>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</si>
  <si>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</si>
  <si>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</si>
  <si>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</si>
  <si>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</si>
  <si>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</si>
  <si>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</si>
  <si>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</si>
  <si>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</si>
  <si>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</si>
  <si>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</si>
  <si>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</si>
  <si>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</si>
  <si>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</si>
  <si>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</si>
  <si>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</si>
  <si>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</si>
  <si>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</si>
  <si>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</si>
  <si>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</si>
  <si>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</si>
  <si>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</si>
  <si>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</si>
  <si>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</si>
  <si>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</si>
  <si>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</si>
  <si>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</si>
  <si>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</si>
  <si>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</si>
  <si>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</si>
  <si>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</si>
  <si>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</si>
  <si>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</si>
  <si>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</si>
  <si>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</si>
  <si>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</si>
  <si>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</si>
  <si>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</si>
  <si>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</si>
  <si>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</si>
  <si>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</si>
  <si>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</si>
  <si>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</si>
  <si>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</si>
  <si>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</si>
  <si>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</si>
  <si>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</si>
  <si>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</si>
  <si>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</si>
  <si>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</si>
  <si>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</si>
  <si>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</si>
  <si>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</si>
  <si>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</si>
  <si>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</si>
  <si>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</si>
  <si>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</si>
  <si>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</si>
  <si>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</si>
  <si>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</si>
  <si>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</si>
  <si>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</si>
  <si>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</si>
  <si>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</si>
  <si>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</si>
  <si>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</si>
  <si>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</si>
  <si>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</si>
  <si>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</si>
  <si>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</si>
  <si>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</si>
  <si>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</si>
  <si>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</si>
  <si>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</si>
  <si>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</si>
  <si>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</si>
  <si>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</si>
  <si>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</si>
  <si>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</si>
  <si>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</si>
  <si>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</si>
  <si>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</si>
  <si>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</si>
  <si>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</si>
  <si>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</si>
  <si>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</si>
  <si>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</si>
  <si>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</si>
  <si>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</si>
  <si>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</si>
  <si>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</si>
  <si>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</si>
  <si>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</si>
  <si>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</si>
  <si>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</si>
  <si>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</si>
  <si>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</si>
  <si>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</si>
  <si>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</si>
  <si>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</si>
  <si>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</si>
  <si>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</si>
  <si>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</si>
  <si>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</si>
  <si>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</si>
  <si>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</si>
  <si>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</si>
  <si>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</si>
  <si>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</si>
  <si>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</si>
  <si>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</si>
  <si>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</si>
  <si>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</si>
  <si>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</si>
  <si>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</si>
  <si>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</si>
  <si>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</si>
  <si>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</si>
  <si>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</si>
  <si>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</si>
  <si>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</si>
  <si>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</si>
  <si>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</si>
  <si>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</si>
  <si>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</si>
  <si>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</si>
  <si>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</si>
  <si>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</si>
  <si>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</si>
  <si>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</si>
  <si>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</si>
  <si>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</si>
  <si>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</si>
  <si>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</si>
  <si>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</si>
  <si>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</si>
  <si>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</si>
  <si>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</si>
  <si>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</si>
  <si>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</si>
  <si>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</si>
  <si>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</si>
  <si>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</si>
  <si>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</si>
  <si>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</si>
  <si>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</si>
  <si>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</si>
  <si>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</si>
  <si>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</si>
  <si>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</si>
  <si>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</si>
  <si>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</si>
  <si>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</si>
  <si>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</si>
  <si>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</si>
  <si>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</si>
  <si>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</si>
  <si>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</si>
  <si>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</si>
  <si>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</si>
  <si>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</si>
  <si>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</si>
  <si>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</si>
  <si>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</si>
  <si>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</si>
  <si>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</si>
  <si>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</si>
  <si>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</si>
  <si>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</si>
  <si>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</si>
  <si>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</si>
  <si>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</si>
  <si>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</si>
  <si>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</si>
  <si>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</si>
  <si>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</si>
  <si>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</si>
  <si>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</si>
  <si>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</si>
  <si>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</si>
  <si>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</si>
  <si>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</si>
  <si>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</si>
  <si>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</si>
  <si>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</si>
  <si>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</si>
  <si>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</si>
  <si>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</si>
  <si>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</si>
  <si>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</si>
  <si>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</si>
  <si>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</si>
  <si>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</si>
  <si>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</si>
  <si>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</si>
  <si>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</si>
  <si>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</si>
  <si>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</si>
  <si>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</si>
  <si>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</si>
  <si>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</si>
  <si>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</si>
  <si>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</si>
  <si>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</si>
  <si>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</si>
  <si>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</si>
  <si>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</si>
  <si>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</si>
  <si>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</si>
  <si>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</si>
  <si>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</si>
  <si>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</si>
  <si>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</si>
  <si>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</si>
  <si>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</si>
  <si>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</si>
  <si>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</si>
  <si>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</si>
  <si>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</si>
  <si>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</si>
  <si>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</si>
  <si>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</si>
  <si>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</si>
  <si>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</si>
  <si>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</si>
  <si>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</si>
  <si>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</si>
  <si>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</si>
  <si>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</si>
  <si>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</si>
  <si>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</si>
  <si>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</si>
  <si>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</si>
  <si>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</si>
  <si>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</si>
  <si>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</si>
  <si>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</si>
  <si>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</si>
  <si>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</si>
  <si>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</si>
  <si>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</si>
  <si>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</si>
  <si>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</si>
  <si>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</si>
  <si>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</si>
  <si>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</si>
  <si>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</si>
  <si>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</si>
  <si>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</si>
  <si>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</si>
  <si>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</si>
  <si>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</si>
  <si>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</si>
  <si>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</si>
  <si>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</si>
  <si>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</si>
  <si>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</si>
  <si>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</si>
  <si>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</si>
  <si>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</si>
  <si>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</si>
  <si>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</si>
  <si>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</si>
  <si>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</si>
  <si>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</si>
  <si>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</si>
  <si>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</si>
  <si>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</si>
  <si>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</si>
  <si>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</si>
  <si>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</si>
  <si>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</si>
  <si>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</si>
  <si>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</si>
  <si>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</si>
  <si>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</si>
  <si>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</si>
  <si>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</si>
  <si>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</si>
  <si>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</si>
  <si>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</si>
  <si>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</si>
  <si>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</si>
  <si>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</si>
  <si>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</si>
  <si>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</si>
  <si>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</si>
  <si>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</si>
  <si>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</si>
  <si>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</si>
  <si>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</si>
  <si>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</si>
  <si>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</si>
  <si>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</si>
  <si>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</si>
  <si>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</si>
  <si>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</si>
  <si>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</si>
  <si>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</si>
  <si>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</si>
  <si>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</si>
  <si>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</si>
  <si>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</si>
  <si>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</si>
  <si>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</si>
  <si>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</si>
  <si>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</si>
  <si>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</si>
  <si>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</si>
  <si>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</si>
  <si>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</si>
  <si>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</si>
  <si>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</si>
  <si>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</si>
  <si>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</si>
  <si>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</si>
  <si>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</si>
  <si>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</si>
  <si>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</si>
  <si>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</si>
  <si>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</si>
  <si>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</si>
  <si>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</si>
  <si>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</si>
  <si>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</si>
  <si>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</si>
  <si>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</si>
  <si>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</si>
  <si>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</si>
  <si>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</si>
  <si>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</si>
  <si>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</si>
  <si>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</si>
  <si>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</si>
  <si>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</si>
  <si>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</si>
  <si>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</si>
  <si>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</si>
  <si>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</si>
  <si>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</si>
  <si>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</si>
  <si>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</si>
  <si>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</si>
  <si>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</si>
  <si>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</si>
  <si>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</si>
  <si>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</si>
  <si>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</si>
  <si>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</si>
  <si>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</si>
  <si>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</si>
  <si>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</si>
  <si>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</si>
  <si>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</si>
  <si>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</si>
  <si>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</si>
  <si>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</si>
  <si>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</si>
  <si>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</si>
  <si>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</si>
  <si>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</si>
  <si>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</si>
  <si>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</si>
  <si>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</si>
  <si>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</si>
  <si>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</si>
  <si>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</si>
  <si>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</si>
  <si>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</si>
  <si>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</si>
  <si>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</si>
  <si>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</si>
  <si>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</si>
  <si>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</si>
  <si>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</si>
  <si>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</si>
  <si>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</si>
  <si>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</si>
  <si>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</si>
  <si>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</si>
  <si>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</si>
  <si>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</si>
  <si>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</si>
  <si>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</si>
  <si>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</si>
  <si>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</si>
  <si>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</si>
  <si>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</si>
  <si>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</si>
  <si>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</si>
  <si>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</si>
  <si>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</si>
  <si>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</si>
  <si>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</si>
  <si>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</si>
  <si>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</si>
  <si>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</si>
  <si>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</si>
  <si>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</si>
  <si>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</si>
  <si>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</si>
  <si>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</si>
  <si>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</si>
  <si>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</si>
  <si>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</si>
  <si>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</si>
  <si>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</si>
  <si>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</si>
  <si>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</si>
  <si>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</si>
  <si>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</si>
  <si>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</si>
  <si>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</si>
  <si>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</si>
  <si>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</si>
  <si>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</si>
  <si>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</si>
  <si>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</si>
  <si>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</si>
  <si>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</si>
  <si>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</si>
  <si>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</si>
  <si>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</si>
  <si>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</si>
  <si>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</si>
  <si>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</si>
  <si>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</si>
  <si>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</si>
  <si>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</si>
  <si>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</si>
  <si>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</si>
  <si>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</si>
  <si>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</si>
  <si>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</si>
  <si>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</si>
  <si>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</si>
  <si>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</si>
  <si>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</si>
  <si>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</si>
  <si>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</si>
  <si>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</si>
  <si>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</si>
  <si>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</si>
  <si>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</si>
  <si>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</si>
  <si>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</si>
  <si>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</si>
  <si>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</si>
  <si>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</si>
  <si>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</si>
  <si>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</si>
  <si>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</si>
  <si>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</si>
  <si>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</si>
  <si>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</si>
  <si>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</si>
  <si>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</si>
  <si>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</si>
  <si>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</si>
  <si>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</si>
  <si>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</si>
  <si>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</si>
  <si>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</si>
  <si>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</si>
  <si>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</si>
  <si>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</si>
  <si>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</si>
  <si>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</si>
  <si>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</si>
  <si>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</si>
  <si>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</si>
  <si>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</si>
  <si>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</si>
  <si>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</si>
  <si>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</si>
  <si>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</si>
  <si>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</si>
  <si>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</si>
  <si>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</si>
  <si>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</si>
  <si>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</si>
  <si>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</si>
  <si>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</si>
  <si>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</si>
  <si>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</si>
  <si>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</si>
  <si>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</si>
  <si>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</si>
  <si>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</si>
  <si>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</si>
  <si>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</si>
  <si>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</si>
  <si>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</si>
  <si>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</si>
  <si>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</si>
  <si>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</si>
  <si>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</si>
  <si>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</si>
  <si>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</si>
  <si>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</si>
  <si>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</si>
  <si>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</si>
  <si>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</si>
  <si>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</si>
  <si>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</si>
  <si>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</si>
  <si>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</si>
  <si>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</si>
  <si>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</si>
  <si>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</si>
  <si>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</si>
  <si>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</si>
  <si>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</si>
  <si>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</si>
  <si>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</si>
  <si>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</si>
  <si>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</si>
  <si>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</si>
  <si>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</si>
  <si>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</si>
  <si>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</si>
  <si>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</si>
  <si>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</si>
  <si>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</si>
  <si>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</si>
  <si>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</si>
  <si>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</si>
  <si>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</si>
  <si>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</si>
  <si>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</si>
  <si>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</si>
  <si>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</si>
  <si>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</si>
  <si>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</si>
  <si>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</si>
  <si>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</si>
  <si>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</si>
  <si>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</si>
  <si>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</si>
  <si>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</si>
  <si>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</si>
  <si>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</si>
  <si>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</si>
  <si>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</si>
  <si>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</si>
  <si>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</si>
  <si>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</si>
  <si>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</si>
  <si>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</si>
  <si>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</si>
  <si>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</si>
  <si>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</si>
  <si>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</si>
  <si>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</si>
  <si>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</si>
  <si>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</si>
  <si>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</si>
  <si>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</si>
  <si>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</si>
  <si>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</si>
  <si>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</si>
  <si>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</si>
  <si>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</si>
  <si>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</si>
  <si>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</si>
  <si>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</si>
  <si>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</si>
  <si>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</si>
  <si>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</si>
  <si>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</si>
  <si>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</si>
  <si>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</si>
  <si>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</si>
  <si>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</si>
  <si>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</si>
  <si>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</si>
  <si>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</si>
  <si>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</si>
  <si>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</si>
  <si>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</si>
  <si>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</si>
  <si>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</si>
  <si>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</si>
  <si>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</si>
  <si>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</si>
  <si>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</si>
  <si>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</si>
  <si>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</si>
  <si>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</si>
  <si>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</si>
  <si>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</si>
  <si>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</si>
  <si>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</si>
  <si>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</si>
  <si>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</si>
  <si>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</si>
  <si>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</si>
  <si>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</si>
  <si>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</si>
  <si>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</si>
  <si>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</si>
  <si>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</si>
  <si>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</si>
  <si>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</si>
  <si>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</si>
  <si>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</si>
  <si>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</si>
  <si>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</si>
  <si>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</si>
  <si>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</si>
  <si>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</si>
  <si>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</si>
  <si>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</si>
  <si>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</si>
  <si>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</si>
  <si>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</si>
  <si>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</si>
  <si>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</si>
  <si>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</si>
  <si>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</si>
  <si>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</si>
  <si>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</si>
  <si>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</si>
  <si>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</si>
  <si>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</si>
  <si>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</si>
  <si>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</si>
  <si>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</si>
  <si>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</si>
  <si>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</si>
  <si>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</si>
  <si>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</si>
  <si>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</si>
  <si>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</si>
  <si>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</si>
  <si>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</si>
  <si>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</si>
  <si>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</si>
  <si>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</si>
  <si>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</si>
  <si>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</si>
  <si>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</si>
  <si>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</si>
  <si>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</si>
  <si>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</si>
  <si>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</si>
  <si>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</si>
  <si>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</si>
  <si>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</si>
  <si>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</si>
  <si>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</si>
  <si>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</si>
  <si>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</si>
  <si>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</si>
  <si>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</si>
  <si>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</si>
  <si>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</si>
  <si>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</si>
  <si>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</si>
  <si>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</si>
  <si>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</si>
  <si>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</si>
  <si>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</si>
  <si>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</si>
  <si>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</si>
  <si>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</si>
  <si>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</si>
  <si>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</si>
  <si>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</si>
  <si>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</si>
  <si>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</si>
  <si>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</si>
  <si>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</si>
  <si>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</si>
  <si>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</si>
  <si>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</si>
  <si>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</si>
  <si>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</si>
  <si>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</si>
  <si>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</si>
  <si>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</si>
  <si>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</si>
  <si>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</si>
  <si>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</si>
  <si>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</si>
  <si>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</si>
  <si>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3.ЗММ Любимец АД Любимец</t>
  </si>
  <si>
    <t>3.Оазис Тур АД - Бургас</t>
  </si>
  <si>
    <t>4.Унитех АД Троян</t>
  </si>
  <si>
    <t>5.Петро оил АД Смолян</t>
  </si>
  <si>
    <t>6.ЗММ Свиленград АД Свиленград</t>
  </si>
  <si>
    <t>Вписване в регистъра на: - Публични дружества и други емитенти на ЦК</t>
  </si>
  <si>
    <t>Наименоване на юридическото лице</t>
  </si>
  <si>
    <t>БУЛСТАТ:</t>
  </si>
  <si>
    <t>Булгар Чех инвест Холдинг АД - Смолян</t>
  </si>
  <si>
    <t>За тримесечие</t>
  </si>
  <si>
    <t>за година:</t>
  </si>
  <si>
    <t>Обобщена информация</t>
  </si>
  <si>
    <t>текущ период</t>
  </si>
  <si>
    <t>предходен период</t>
  </si>
  <si>
    <t xml:space="preserve"> * Забележка: Всички полета се попълват в хиляди лева.</t>
  </si>
  <si>
    <t>Счетоводен баланс</t>
  </si>
  <si>
    <t>Собствен капитал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</si>
  <si>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</si>
  <si>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</si>
  <si>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</si>
  <si>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</si>
  <si>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</si>
  <si>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</si>
  <si>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</si>
  <si>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</si>
  <si>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</si>
  <si>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</si>
  <si>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</si>
  <si>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</si>
  <si>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</si>
  <si>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</si>
  <si>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</si>
  <si>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</si>
  <si>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</si>
  <si>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</si>
  <si>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</si>
  <si>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</si>
  <si>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</si>
  <si>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</si>
  <si>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</si>
  <si>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</si>
  <si>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</si>
  <si>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</si>
  <si>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</si>
  <si>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</si>
  <si>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</si>
  <si>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</si>
  <si>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</si>
  <si>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</si>
  <si>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</si>
  <si>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</si>
  <si>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</si>
  <si>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</si>
  <si>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</si>
  <si>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</si>
  <si>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</si>
  <si>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</si>
  <si>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</si>
  <si>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Годишен  отчет на публично дружество и емитент на ценни книжа</t>
  </si>
  <si>
    <t>Тримесечен</t>
  </si>
  <si>
    <t>Съставител: Миглена Джелепова</t>
  </si>
  <si>
    <t>Миглена Джелепова</t>
  </si>
  <si>
    <t xml:space="preserve">1. Родопи Лес АД Девин </t>
  </si>
  <si>
    <t>Отчетен период към 31.12.2009</t>
  </si>
  <si>
    <t>Дата на съставяне: 20.01.2010</t>
  </si>
  <si>
    <t>Дата: 20.01.2010</t>
  </si>
  <si>
    <t>Отчетен период : към 31.12.2009</t>
  </si>
  <si>
    <t>7.Елприбор АД Бургас</t>
  </si>
  <si>
    <t>Четвърто тримесечие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</si>
</sst>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</numFmts>
  <fonts count="6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0"/>
    </font>
    <font>
      <b/>
      <sz val="10"/>
      <color indexed="12"/>
      <name val="TmsCyr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29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horizontal="left" vertical="top" wrapText="1"/>
    </xf>
    <xf numFmtId="0" fontId="29" fillId="0" borderId="39" xfId="0" applyNumberFormat="1" applyFont="1" applyBorder="1" applyAlignment="1">
      <alignment vertical="top" wrapText="1"/>
    </xf>
    <xf numFmtId="3" fontId="0" fillId="0" borderId="39" xfId="0" applyNumberFormat="1" applyBorder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34" borderId="0" xfId="0" applyNumberFormat="1" applyFill="1" applyAlignment="1">
      <alignment vertical="top" wrapText="1"/>
    </xf>
    <xf numFmtId="2" fontId="3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1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26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6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9.625" style="585" customWidth="1"/>
    <col min="2" max="2" width="17.125" style="585" customWidth="1"/>
    <col min="3" max="3" width="18.625" style="585" customWidth="1"/>
    <col min="4" max="16384" width="9.125" style="585" customWidth="1"/>
  </cols>
  <sheetData>
    <row r="1" spans="1:3" ht="25.5" customHeight="1">
      <c r="A1" s="599" t="s">
        <v>919</v>
      </c>
      <c r="B1" s="599"/>
      <c r="C1" s="599"/>
    </row>
    <row r="2" ht="25.5">
      <c r="A2" s="585" t="s">
        <v>866</v>
      </c>
    </row>
    <row r="3" spans="1:3" ht="12.75">
      <c r="A3" s="585" t="s">
        <v>867</v>
      </c>
      <c r="C3" s="586" t="s">
        <v>868</v>
      </c>
    </row>
    <row r="4" spans="1:3" ht="21" customHeight="1">
      <c r="A4" s="587" t="s">
        <v>869</v>
      </c>
      <c r="C4" s="587">
        <v>120054800</v>
      </c>
    </row>
    <row r="5" ht="15" customHeight="1"/>
    <row r="6" ht="23.25" customHeight="1">
      <c r="A6" s="585" t="s">
        <v>924</v>
      </c>
    </row>
    <row r="7" spans="1:3" ht="23.25" customHeight="1">
      <c r="A7" s="585" t="s">
        <v>870</v>
      </c>
      <c r="C7" s="585" t="s">
        <v>871</v>
      </c>
    </row>
    <row r="8" spans="1:3" ht="23.25" customHeight="1">
      <c r="A8" s="588" t="s">
        <v>920</v>
      </c>
      <c r="C8" s="589" t="s">
        <v>929</v>
      </c>
    </row>
    <row r="9" spans="1:3" ht="23.25" customHeight="1">
      <c r="A9" s="588"/>
      <c r="C9" s="589"/>
    </row>
    <row r="10" spans="1:3" ht="23.25" customHeight="1">
      <c r="A10" s="594" t="s">
        <v>872</v>
      </c>
      <c r="B10" s="594" t="s">
        <v>873</v>
      </c>
      <c r="C10" s="594" t="s">
        <v>874</v>
      </c>
    </row>
    <row r="11" ht="23.25" customHeight="1">
      <c r="A11" s="585" t="s">
        <v>875</v>
      </c>
    </row>
    <row r="12" ht="23.25" customHeight="1"/>
    <row r="13" spans="1:3" ht="23.25" customHeight="1">
      <c r="A13" s="590" t="s">
        <v>876</v>
      </c>
      <c r="B13" s="591"/>
      <c r="C13" s="591"/>
    </row>
    <row r="14" spans="1:3" ht="23.25" customHeight="1">
      <c r="A14" s="592" t="s">
        <v>877</v>
      </c>
      <c r="B14" s="591">
        <f>'справка №1-БАЛАНС'!G36</f>
        <v>1452</v>
      </c>
      <c r="C14" s="591">
        <f>'справка №1-БАЛАНС'!H36</f>
        <v>1401</v>
      </c>
    </row>
    <row r="15" spans="1:3" ht="23.25" customHeight="1">
      <c r="A15" s="592" t="s">
        <v>459</v>
      </c>
      <c r="B15" s="591">
        <f>'справка №1-БАЛАНС'!G12</f>
        <v>1191</v>
      </c>
      <c r="C15" s="591">
        <f>'справка №1-БАЛАНС'!H12</f>
        <v>1191</v>
      </c>
    </row>
    <row r="16" spans="1:3" ht="23.25" customHeight="1">
      <c r="A16" s="592" t="s">
        <v>878</v>
      </c>
      <c r="B16" s="591">
        <f>'справка №1-БАЛАНС'!G33</f>
        <v>181</v>
      </c>
      <c r="C16" s="591">
        <f>'справка №1-БАЛАНС'!H33</f>
        <v>133</v>
      </c>
    </row>
    <row r="17" spans="1:3" ht="23.25" customHeight="1">
      <c r="A17" s="592" t="s">
        <v>879</v>
      </c>
      <c r="B17" s="591">
        <f>'справка №1-БАЛАНС'!G39</f>
        <v>0</v>
      </c>
      <c r="C17" s="591">
        <f>'справка №1-БАЛАНС'!H39</f>
        <v>0</v>
      </c>
    </row>
    <row r="18" spans="1:3" ht="23.25" customHeight="1">
      <c r="A18" s="592" t="s">
        <v>880</v>
      </c>
      <c r="B18" s="591">
        <f>'справка №1-БАЛАНС'!G55</f>
        <v>0</v>
      </c>
      <c r="C18" s="591">
        <f>'справка №1-БАЛАНС'!H55</f>
        <v>0</v>
      </c>
    </row>
    <row r="19" spans="1:3" ht="23.25" customHeight="1">
      <c r="A19" s="592" t="s">
        <v>881</v>
      </c>
      <c r="B19" s="591">
        <f>'справка №1-БАЛАНС'!G79</f>
        <v>14</v>
      </c>
      <c r="C19" s="591">
        <f>'справка №1-БАЛАНС'!H79</f>
        <v>16</v>
      </c>
    </row>
    <row r="20" spans="1:3" ht="23.25" customHeight="1">
      <c r="A20" s="592" t="s">
        <v>882</v>
      </c>
      <c r="B20" s="591">
        <f>'справка №1-БАЛАНС'!C55</f>
        <v>1007</v>
      </c>
      <c r="C20" s="591">
        <f>'справка №1-БАЛАНС'!D55</f>
        <v>968</v>
      </c>
    </row>
    <row r="21" spans="1:3" ht="23.25" customHeight="1">
      <c r="A21" s="592" t="s">
        <v>883</v>
      </c>
      <c r="B21" s="591">
        <f>'справка №1-БАЛАНС'!C19</f>
        <v>85</v>
      </c>
      <c r="C21" s="591">
        <f>'справка №1-БАЛАНС'!D19</f>
        <v>1</v>
      </c>
    </row>
    <row r="22" spans="1:3" ht="23.25" customHeight="1">
      <c r="A22" s="592" t="s">
        <v>884</v>
      </c>
      <c r="B22" s="591">
        <f>'справка №1-БАЛАНС'!C20</f>
        <v>0</v>
      </c>
      <c r="C22" s="591">
        <f>'справка №1-БАЛАНС'!D20</f>
        <v>0</v>
      </c>
    </row>
    <row r="23" spans="1:3" ht="23.25" customHeight="1">
      <c r="A23" s="592" t="s">
        <v>885</v>
      </c>
      <c r="B23" s="591">
        <f>'справка №1-БАЛАНС'!C45</f>
        <v>555</v>
      </c>
      <c r="C23" s="591">
        <f>'справка №1-БАЛАНС'!D45</f>
        <v>603</v>
      </c>
    </row>
    <row r="24" spans="1:3" ht="23.25" customHeight="1">
      <c r="A24" s="592" t="s">
        <v>886</v>
      </c>
      <c r="B24" s="591">
        <f>'справка №1-БАЛАНС'!C51</f>
        <v>361</v>
      </c>
      <c r="C24" s="591">
        <f>'справка №1-БАЛАНС'!D51</f>
        <v>358</v>
      </c>
    </row>
    <row r="25" spans="1:3" ht="23.25" customHeight="1">
      <c r="A25" s="592" t="s">
        <v>887</v>
      </c>
      <c r="B25" s="591">
        <f>'справка №1-БАЛАНС'!C47</f>
        <v>361</v>
      </c>
      <c r="C25" s="591">
        <f>'справка №1-БАЛАНС'!D47</f>
        <v>358</v>
      </c>
    </row>
    <row r="26" spans="1:3" ht="23.25" customHeight="1">
      <c r="A26" s="592" t="s">
        <v>888</v>
      </c>
      <c r="B26" s="591">
        <f>'справка №1-БАЛАНС'!C93</f>
        <v>459</v>
      </c>
      <c r="C26" s="591">
        <f>'справка №1-БАЛАНС'!D93</f>
        <v>449</v>
      </c>
    </row>
    <row r="27" spans="1:3" ht="23.25" customHeight="1">
      <c r="A27" s="592" t="s">
        <v>889</v>
      </c>
      <c r="B27" s="591">
        <f>'справка №1-БАЛАНС'!C64</f>
        <v>0</v>
      </c>
      <c r="C27" s="591">
        <f>'справка №1-БАЛАНС'!D64</f>
        <v>0</v>
      </c>
    </row>
    <row r="28" spans="1:3" ht="23.25" customHeight="1">
      <c r="A28" s="592" t="s">
        <v>890</v>
      </c>
      <c r="B28" s="591">
        <f>'справка №1-БАЛАНС'!C75</f>
        <v>274</v>
      </c>
      <c r="C28" s="591">
        <f>'справка №1-БАЛАНС'!D75</f>
        <v>181</v>
      </c>
    </row>
    <row r="29" spans="1:3" ht="23.25" customHeight="1">
      <c r="A29" s="592" t="s">
        <v>891</v>
      </c>
      <c r="B29" s="591">
        <f>'справка №1-БАЛАНС'!C67</f>
        <v>144</v>
      </c>
      <c r="C29" s="591">
        <f>'справка №1-БАЛАНС'!D67</f>
        <v>69</v>
      </c>
    </row>
    <row r="30" spans="1:3" ht="23.25" customHeight="1">
      <c r="A30" s="592" t="s">
        <v>892</v>
      </c>
      <c r="B30" s="591">
        <f>'справка №1-БАЛАНС'!C84</f>
        <v>0</v>
      </c>
      <c r="C30" s="591">
        <f>'справка №1-БАЛАНС'!D84</f>
        <v>0</v>
      </c>
    </row>
    <row r="31" spans="1:3" ht="23.25" customHeight="1">
      <c r="A31" s="592" t="s">
        <v>893</v>
      </c>
      <c r="B31" s="591">
        <f>'справка №1-БАЛАНС'!C91</f>
        <v>185</v>
      </c>
      <c r="C31" s="591">
        <f>'справка №1-БАЛАНС'!D91</f>
        <v>268</v>
      </c>
    </row>
    <row r="32" spans="1:3" ht="23.25" customHeight="1">
      <c r="A32" s="592" t="s">
        <v>894</v>
      </c>
      <c r="B32" s="591">
        <f>'справка №1-БАЛАНС'!C94</f>
        <v>1466</v>
      </c>
      <c r="C32" s="591">
        <f>'справка №1-БАЛАНС'!D94</f>
        <v>1417</v>
      </c>
    </row>
    <row r="33" spans="2:3" ht="23.25" customHeight="1">
      <c r="B33" s="593"/>
      <c r="C33" s="593"/>
    </row>
    <row r="34" spans="1:3" ht="23.25" customHeight="1">
      <c r="A34" s="590" t="s">
        <v>895</v>
      </c>
      <c r="B34" s="591"/>
      <c r="C34" s="591"/>
    </row>
    <row r="35" spans="1:3" ht="23.25" customHeight="1">
      <c r="A35" s="592" t="s">
        <v>896</v>
      </c>
      <c r="B35" s="591">
        <f>'справка №2-ОТЧЕТ ЗА ДОХОДИТЕ'!G13</f>
        <v>0</v>
      </c>
      <c r="C35" s="591">
        <f>'справка №2-ОТЧЕТ ЗА ДОХОДИТЕ'!H13</f>
        <v>0</v>
      </c>
    </row>
    <row r="36" spans="1:3" ht="23.25" customHeight="1">
      <c r="A36" s="592" t="s">
        <v>897</v>
      </c>
      <c r="B36" s="591">
        <f>'справка №2-ОТЧЕТ ЗА ДОХОДИТЕ'!G24</f>
        <v>200</v>
      </c>
      <c r="C36" s="591">
        <f>'справка №2-ОТЧЕТ ЗА ДОХОДИТЕ'!H24</f>
        <v>101</v>
      </c>
    </row>
    <row r="37" spans="1:3" ht="23.25" customHeight="1">
      <c r="A37" s="592" t="s">
        <v>898</v>
      </c>
      <c r="B37" s="591">
        <f>'справка №2-ОТЧЕТ ЗА ДОХОДИТЕ'!C19</f>
        <v>119</v>
      </c>
      <c r="C37" s="591">
        <f>'справка №2-ОТЧЕТ ЗА ДОХОДИТЕ'!D19</f>
        <v>69</v>
      </c>
    </row>
    <row r="38" spans="1:3" ht="23.25" customHeight="1">
      <c r="A38" s="592" t="s">
        <v>899</v>
      </c>
      <c r="B38" s="591">
        <f>'справка №2-ОТЧЕТ ЗА ДОХОДИТЕ'!C9</f>
        <v>0</v>
      </c>
      <c r="C38" s="591">
        <f>'справка №2-ОТЧЕТ ЗА ДОХОДИТЕ'!D9</f>
        <v>2</v>
      </c>
    </row>
    <row r="39" spans="1:3" ht="23.25" customHeight="1">
      <c r="A39" s="592" t="s">
        <v>900</v>
      </c>
      <c r="B39" s="591">
        <f>'справка №2-ОТЧЕТ ЗА ДОХОДИТЕ'!C11</f>
        <v>1</v>
      </c>
      <c r="C39" s="591">
        <f>'справка №2-ОТЧЕТ ЗА ДОХОДИТЕ'!D11</f>
        <v>3</v>
      </c>
    </row>
    <row r="40" spans="1:3" ht="23.25" customHeight="1">
      <c r="A40" s="592" t="s">
        <v>901</v>
      </c>
      <c r="B40" s="591">
        <f>'справка №2-ОТЧЕТ ЗА ДОХОДИТЕ'!C26</f>
        <v>30</v>
      </c>
      <c r="C40" s="591">
        <f>'справка №2-ОТЧЕТ ЗА ДОХОДИТЕ'!D26</f>
        <v>13</v>
      </c>
    </row>
    <row r="41" spans="1:3" ht="23.25" customHeight="1">
      <c r="A41" s="592" t="s">
        <v>902</v>
      </c>
      <c r="B41" s="591">
        <f>'справка №2-ОТЧЕТ ЗА ДОХОДИТЕ'!C22</f>
        <v>0</v>
      </c>
      <c r="C41" s="591">
        <f>'справка №2-ОТЧЕТ ЗА ДОХОДИТЕ'!D22</f>
        <v>0</v>
      </c>
    </row>
    <row r="42" spans="1:3" ht="23.25" customHeight="1">
      <c r="A42" s="592" t="s">
        <v>903</v>
      </c>
      <c r="B42" s="591">
        <f>-'справка №2-ОТЧЕТ ЗА ДОХОДИТЕ'!G34</f>
        <v>0</v>
      </c>
      <c r="C42" s="591">
        <f>-'справка №2-ОТЧЕТ ЗА ДОХОДИТЕ'!H34</f>
        <v>0</v>
      </c>
    </row>
    <row r="43" spans="1:3" ht="23.25" customHeight="1">
      <c r="A43" s="592" t="s">
        <v>904</v>
      </c>
      <c r="B43" s="591">
        <f>'справка №2-ОТЧЕТ ЗА ДОХОДИТЕ'!C39</f>
        <v>51</v>
      </c>
      <c r="C43" s="591">
        <f>'справка №2-ОТЧЕТ ЗА ДОХОДИТЕ'!D39</f>
        <v>23</v>
      </c>
    </row>
    <row r="44" spans="2:3" ht="23.25" customHeight="1">
      <c r="B44" s="593"/>
      <c r="C44" s="593"/>
    </row>
    <row r="45" spans="1:3" ht="23.25" customHeight="1">
      <c r="A45" s="590" t="s">
        <v>905</v>
      </c>
      <c r="B45" s="591"/>
      <c r="C45" s="591"/>
    </row>
    <row r="46" spans="1:3" ht="23.25" customHeight="1">
      <c r="A46" s="592" t="s">
        <v>906</v>
      </c>
      <c r="B46" s="591">
        <f>'справка №3-ОПП по прекия метод'!C10</f>
        <v>0</v>
      </c>
      <c r="C46" s="591">
        <f>'справка №3-ОПП по прекия метод'!D10</f>
        <v>17</v>
      </c>
    </row>
    <row r="47" spans="1:3" ht="23.25" customHeight="1">
      <c r="A47" s="592" t="s">
        <v>907</v>
      </c>
      <c r="B47" s="591">
        <f>'справка №3-ОПП по прекия метод'!C11</f>
        <v>-27</v>
      </c>
      <c r="C47" s="591">
        <f>'справка №3-ОПП по прекия метод'!D11</f>
        <v>-16</v>
      </c>
    </row>
    <row r="48" spans="1:3" ht="23.25" customHeight="1">
      <c r="A48" s="592" t="s">
        <v>908</v>
      </c>
      <c r="B48" s="591">
        <f>'справка №3-ОПП по прекия метод'!C20</f>
        <v>-41</v>
      </c>
      <c r="C48" s="591">
        <f>'справка №3-ОПП по прекия метод'!D20</f>
        <v>-39</v>
      </c>
    </row>
    <row r="49" spans="1:3" ht="23.25" customHeight="1">
      <c r="A49" s="592" t="s">
        <v>909</v>
      </c>
      <c r="B49" s="591">
        <f>'справка №3-ОПП по прекия метод'!C28</f>
        <v>0</v>
      </c>
      <c r="C49" s="591">
        <f>'справка №3-ОПП по прекия метод'!D28</f>
        <v>17</v>
      </c>
    </row>
    <row r="50" spans="1:3" ht="23.25" customHeight="1">
      <c r="A50" s="592" t="s">
        <v>910</v>
      </c>
      <c r="B50" s="591">
        <f>'справка №3-ОПП по прекия метод'!C27</f>
        <v>0</v>
      </c>
      <c r="C50" s="591">
        <f>'справка №3-ОПП по прекия метод'!D27</f>
        <v>0</v>
      </c>
    </row>
    <row r="51" spans="1:3" ht="23.25" customHeight="1">
      <c r="A51" s="592" t="s">
        <v>911</v>
      </c>
      <c r="B51" s="591">
        <f>'справка №3-ОПП по прекия метод'!C32</f>
        <v>-42</v>
      </c>
      <c r="C51" s="591">
        <f>'справка №3-ОПП по прекия метод'!D32</f>
        <v>15</v>
      </c>
    </row>
    <row r="52" spans="1:3" ht="23.25" customHeight="1">
      <c r="A52" s="592" t="s">
        <v>912</v>
      </c>
      <c r="B52" s="591">
        <f>'справка №3-ОПП по прекия метод'!C42</f>
        <v>0</v>
      </c>
      <c r="C52" s="591">
        <f>'справка №3-ОПП по прекия метод'!D42</f>
        <v>-1</v>
      </c>
    </row>
    <row r="53" spans="1:3" ht="23.25" customHeight="1">
      <c r="A53" s="592" t="s">
        <v>913</v>
      </c>
      <c r="B53" s="591">
        <f>'справка №3-ОПП по прекия метод'!C43</f>
        <v>-83</v>
      </c>
      <c r="C53" s="591">
        <f>'справка №3-ОПП по прекия метод'!D43</f>
        <v>-25</v>
      </c>
    </row>
    <row r="54" ht="23.25" customHeight="1"/>
    <row r="55" ht="23.25" customHeight="1">
      <c r="A55" s="585" t="s">
        <v>914</v>
      </c>
    </row>
    <row r="56" ht="23.25" customHeight="1">
      <c r="A56" s="585" t="s">
        <v>915</v>
      </c>
    </row>
    <row r="57" ht="23.25" customHeight="1">
      <c r="A57" s="585" t="s">
        <v>916</v>
      </c>
    </row>
    <row r="58" ht="23.25" customHeight="1">
      <c r="A58" s="585" t="s">
        <v>917</v>
      </c>
    </row>
    <row r="59" ht="23.25" customHeight="1">
      <c r="A59" s="585" t="s">
        <v>918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80">
      <selection activeCell="A96" sqref="A96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600"/>
      <c r="C3" s="600"/>
      <c r="D3" s="600"/>
      <c r="E3" s="600"/>
      <c r="F3" s="277" t="s">
        <v>849</v>
      </c>
      <c r="G3" s="229"/>
      <c r="H3" s="229">
        <v>120054800</v>
      </c>
    </row>
    <row r="4" spans="1:8" ht="15">
      <c r="A4" s="602" t="s">
        <v>857</v>
      </c>
      <c r="B4" s="603"/>
      <c r="C4" s="603"/>
      <c r="D4" s="603"/>
      <c r="E4" s="570"/>
      <c r="F4" s="227" t="s">
        <v>2</v>
      </c>
      <c r="G4" s="228"/>
      <c r="H4" s="229"/>
    </row>
    <row r="5" spans="1:8" ht="15">
      <c r="A5" s="207" t="s">
        <v>927</v>
      </c>
      <c r="B5" s="600"/>
      <c r="C5" s="600"/>
      <c r="D5" s="600"/>
      <c r="E5" s="600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30</v>
      </c>
      <c r="D11" s="208"/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52</v>
      </c>
      <c r="D12" s="208"/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>
        <v>2</v>
      </c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>
        <v>1</v>
      </c>
      <c r="D18" s="208">
        <v>1</v>
      </c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85</v>
      </c>
      <c r="D19" s="212">
        <f>SUM(D11:D18)</f>
        <v>1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77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77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77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130</v>
      </c>
      <c r="H27" s="211">
        <f>SUM(H28:H30)</f>
        <v>110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130</v>
      </c>
      <c r="H28" s="209">
        <v>110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0</v>
      </c>
      <c r="H29" s="395"/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>
        <v>51</v>
      </c>
      <c r="H31" s="209">
        <v>23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0</v>
      </c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181</v>
      </c>
      <c r="H33" s="211">
        <f>H27+H31+H32</f>
        <v>133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547</v>
      </c>
      <c r="D34" s="212">
        <f>SUM(D35:D38)</f>
        <v>595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497</v>
      </c>
      <c r="D35" s="208">
        <v>527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1452</v>
      </c>
      <c r="H36" s="211">
        <f>H25+H17+H33</f>
        <v>1401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68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/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555</v>
      </c>
      <c r="D45" s="212">
        <f>D34+D39+D44</f>
        <v>603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361</v>
      </c>
      <c r="D47" s="208">
        <v>358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361</v>
      </c>
      <c r="D51" s="212">
        <f>SUM(D47:D50)</f>
        <v>358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6</v>
      </c>
      <c r="D54" s="208">
        <v>6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1007</v>
      </c>
      <c r="D55" s="212">
        <f>D19+D20+D21+D27+D32+D45+D51+D53+D54</f>
        <v>968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4</v>
      </c>
      <c r="H61" s="211">
        <f>SUM(H62:H68)</f>
        <v>6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</v>
      </c>
      <c r="H64" s="209">
        <v>3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2</v>
      </c>
      <c r="H66" s="209">
        <v>2</v>
      </c>
    </row>
    <row r="67" spans="1:8" ht="15">
      <c r="A67" s="295" t="s">
        <v>204</v>
      </c>
      <c r="B67" s="301" t="s">
        <v>205</v>
      </c>
      <c r="C67" s="208">
        <v>144</v>
      </c>
      <c r="D67" s="208">
        <v>69</v>
      </c>
      <c r="E67" s="297" t="s">
        <v>206</v>
      </c>
      <c r="F67" s="302" t="s">
        <v>207</v>
      </c>
      <c r="G67" s="209">
        <v>1</v>
      </c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/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10</v>
      </c>
      <c r="H69" s="209">
        <v>10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14</v>
      </c>
      <c r="H71" s="218">
        <f>H59+H60+H61+H69+H70</f>
        <v>16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128</v>
      </c>
      <c r="D74" s="208">
        <v>110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274</v>
      </c>
      <c r="D75" s="212">
        <f>SUM(D67:D74)</f>
        <v>181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14</v>
      </c>
      <c r="H79" s="219">
        <f>H71+H74+H75+H76</f>
        <v>16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9</v>
      </c>
      <c r="D87" s="208">
        <v>31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176</v>
      </c>
      <c r="D88" s="208">
        <v>237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185</v>
      </c>
      <c r="D91" s="212">
        <f>SUM(D87:D90)</f>
        <v>268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459</v>
      </c>
      <c r="D93" s="212">
        <f>D64+D75+D84+D91+D92</f>
        <v>449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1466</v>
      </c>
      <c r="D94" s="221">
        <f>D93+D55</f>
        <v>1417</v>
      </c>
      <c r="E94" s="564" t="s">
        <v>267</v>
      </c>
      <c r="F94" s="349" t="s">
        <v>268</v>
      </c>
      <c r="G94" s="222">
        <f>G36+G39+G55+G79</f>
        <v>1466</v>
      </c>
      <c r="H94" s="222">
        <f>H36+H39+H55+H79</f>
        <v>1417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925</v>
      </c>
      <c r="B98" s="545"/>
      <c r="C98" s="600" t="s">
        <v>921</v>
      </c>
      <c r="D98" s="600"/>
      <c r="E98" s="600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600" t="s">
        <v>855</v>
      </c>
      <c r="D100" s="601"/>
      <c r="E100" s="601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6">
      <selection activeCell="D54" sqref="D54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605"/>
      <c r="C2" s="605"/>
      <c r="D2" s="605"/>
      <c r="E2" s="605"/>
      <c r="F2" s="607" t="s">
        <v>1</v>
      </c>
      <c r="G2" s="607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605"/>
      <c r="C3" s="605"/>
      <c r="D3" s="605"/>
      <c r="E3" s="605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31.12.2009</v>
      </c>
      <c r="B4" s="606"/>
      <c r="C4" s="606"/>
      <c r="D4" s="606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2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19</v>
      </c>
      <c r="D10" s="81">
        <v>18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1</v>
      </c>
      <c r="D11" s="81">
        <v>3</v>
      </c>
      <c r="E11" s="370" t="s">
        <v>287</v>
      </c>
      <c r="F11" s="369" t="s">
        <v>288</v>
      </c>
      <c r="G11" s="89"/>
      <c r="H11" s="89"/>
    </row>
    <row r="12" spans="1:8" ht="12">
      <c r="A12" s="367" t="s">
        <v>289</v>
      </c>
      <c r="B12" s="368" t="s">
        <v>290</v>
      </c>
      <c r="C12" s="81">
        <v>29</v>
      </c>
      <c r="D12" s="81">
        <v>37</v>
      </c>
      <c r="E12" s="370" t="s">
        <v>75</v>
      </c>
      <c r="F12" s="369" t="s">
        <v>291</v>
      </c>
      <c r="G12" s="89"/>
      <c r="H12" s="89"/>
    </row>
    <row r="13" spans="1:18" ht="12">
      <c r="A13" s="367" t="s">
        <v>292</v>
      </c>
      <c r="B13" s="368" t="s">
        <v>293</v>
      </c>
      <c r="C13" s="81">
        <v>5</v>
      </c>
      <c r="D13" s="81">
        <v>6</v>
      </c>
      <c r="E13" s="371" t="s">
        <v>48</v>
      </c>
      <c r="F13" s="372" t="s">
        <v>294</v>
      </c>
      <c r="G13" s="90">
        <f>SUM(G9:G12)</f>
        <v>0</v>
      </c>
      <c r="H13" s="90">
        <f>SUM(H9:H12)</f>
        <v>0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>
        <v>65</v>
      </c>
      <c r="D16" s="82">
        <v>3</v>
      </c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119</v>
      </c>
      <c r="D19" s="84">
        <f>SUM(D9:D15)+D16</f>
        <v>69</v>
      </c>
      <c r="E19" s="377" t="s">
        <v>311</v>
      </c>
      <c r="F19" s="373" t="s">
        <v>312</v>
      </c>
      <c r="G19" s="89">
        <v>46</v>
      </c>
      <c r="H19" s="89">
        <v>44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93</v>
      </c>
      <c r="H20" s="89">
        <v>54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61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3</v>
      </c>
    </row>
    <row r="23" spans="1:8" ht="24">
      <c r="A23" s="367" t="s">
        <v>322</v>
      </c>
      <c r="B23" s="379" t="s">
        <v>323</v>
      </c>
      <c r="C23" s="81">
        <v>30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13</v>
      </c>
      <c r="E24" s="371" t="s">
        <v>100</v>
      </c>
      <c r="F24" s="374" t="s">
        <v>328</v>
      </c>
      <c r="G24" s="90">
        <f>SUM(G19:G23)</f>
        <v>200</v>
      </c>
      <c r="H24" s="90">
        <f>SUM(H19:H23)</f>
        <v>101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30</v>
      </c>
      <c r="D26" s="84">
        <f>SUM(D22:D25)</f>
        <v>13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149</v>
      </c>
      <c r="D28" s="85">
        <f>D26+D19</f>
        <v>82</v>
      </c>
      <c r="E28" s="176" t="s">
        <v>333</v>
      </c>
      <c r="F28" s="374" t="s">
        <v>334</v>
      </c>
      <c r="G28" s="90">
        <f>G13+G15+G24</f>
        <v>200</v>
      </c>
      <c r="H28" s="90">
        <f>H13+H15+H24</f>
        <v>101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51</v>
      </c>
      <c r="D30" s="85">
        <f>IF((H28-D28)&gt;0,H28-D28,0)</f>
        <v>19</v>
      </c>
      <c r="E30" s="176" t="s">
        <v>337</v>
      </c>
      <c r="F30" s="374" t="s">
        <v>338</v>
      </c>
      <c r="G30" s="92">
        <f>IF((C28-G28)&gt;0,C28-G28,0)</f>
        <v>0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149</v>
      </c>
      <c r="D33" s="84">
        <f>D28+D31+D32</f>
        <v>82</v>
      </c>
      <c r="E33" s="176" t="s">
        <v>347</v>
      </c>
      <c r="F33" s="374" t="s">
        <v>348</v>
      </c>
      <c r="G33" s="92">
        <f>G32+G31+G28</f>
        <v>200</v>
      </c>
      <c r="H33" s="92">
        <f>H32+H31+H28</f>
        <v>101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51</v>
      </c>
      <c r="D34" s="85">
        <f>IF((H33-D33)&gt;0,H33-D33,0)</f>
        <v>19</v>
      </c>
      <c r="E34" s="383" t="s">
        <v>351</v>
      </c>
      <c r="F34" s="374" t="s">
        <v>352</v>
      </c>
      <c r="G34" s="90">
        <f>IF((C33-G33)&gt;0,C33-G33,0)</f>
        <v>0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-4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/>
      <c r="D37" s="543">
        <v>-4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51</v>
      </c>
      <c r="D39" s="579">
        <f>+IF((H33-D33-D35)&gt;0,H33-D33-D35,0)</f>
        <v>23</v>
      </c>
      <c r="E39" s="390" t="s">
        <v>363</v>
      </c>
      <c r="F39" s="177" t="s">
        <v>364</v>
      </c>
      <c r="G39" s="93">
        <f>IF(G34&gt;0,IF(C35+G34&lt;0,0,C35+G34),IF(C34-C35&lt;0,C35-C34,0))</f>
        <v>0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51</v>
      </c>
      <c r="D41" s="87">
        <f>IF(D39-D40&gt;0,D39-D40,0)</f>
        <v>23</v>
      </c>
      <c r="E41" s="176" t="s">
        <v>370</v>
      </c>
      <c r="F41" s="177" t="s">
        <v>371</v>
      </c>
      <c r="G41" s="87">
        <f>IF(G39-G40&gt;0,G39-G40,0)</f>
        <v>0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200</v>
      </c>
      <c r="D42" s="88">
        <f>D33+D35+D39</f>
        <v>101</v>
      </c>
      <c r="E42" s="179" t="s">
        <v>374</v>
      </c>
      <c r="F42" s="180" t="s">
        <v>375</v>
      </c>
      <c r="G42" s="92">
        <f>G39+G33</f>
        <v>200</v>
      </c>
      <c r="H42" s="92">
        <f>H39+H33</f>
        <v>101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2"/>
      <c r="C44" s="538" t="s">
        <v>377</v>
      </c>
      <c r="D44" s="604" t="s">
        <v>922</v>
      </c>
      <c r="E44" s="604"/>
      <c r="F44" s="604"/>
      <c r="G44" s="604"/>
      <c r="H44" s="604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604" t="s">
        <v>856</v>
      </c>
      <c r="E46" s="604"/>
      <c r="F46" s="604"/>
      <c r="G46" s="604"/>
      <c r="H46" s="604"/>
    </row>
    <row r="47" spans="1:8" ht="24">
      <c r="A47" s="30"/>
      <c r="B47" s="536"/>
      <c r="C47" s="539" t="s">
        <v>926</v>
      </c>
      <c r="D47" s="537"/>
      <c r="E47" s="583"/>
      <c r="F47" s="583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6">
      <selection activeCell="C47" sqref="C47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605" t="str">
        <f>'справка №1-БАЛАНС'!A3</f>
        <v>Име на отчитащото се предприятие :  "БУЛГАР ЧЕХ ИНВЕСТ ХОЛДИНГ" АД - СМОЛЯН</v>
      </c>
      <c r="B4" s="605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605" t="str">
        <f>'справка №1-БАЛАНС'!A4:D4</f>
        <v>Вид на отчета:неконсолидиран</v>
      </c>
      <c r="B5" s="605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31.12.2009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/>
      <c r="D10" s="94">
        <v>17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f>-20-7</f>
        <v>-27</v>
      </c>
      <c r="D11" s="94">
        <v>-16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-33</v>
      </c>
      <c r="D13" s="94">
        <v>-44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19</v>
      </c>
      <c r="D16" s="94">
        <v>18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>
        <v>-10</v>
      </c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>
        <v>-4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-41</v>
      </c>
      <c r="D20" s="95">
        <f>SUM(D10:D19)</f>
        <v>-39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>
        <v>-62</v>
      </c>
      <c r="D24" s="94">
        <v>-20</v>
      </c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>
        <v>2</v>
      </c>
      <c r="D25" s="94">
        <v>18</v>
      </c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>
        <v>17</v>
      </c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>
        <v>18</v>
      </c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-42</v>
      </c>
      <c r="D32" s="95">
        <f>SUM(D22:D31)</f>
        <v>15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>
        <v>-1</v>
      </c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0</v>
      </c>
      <c r="D42" s="95">
        <f>SUM(D34:D41)</f>
        <v>-1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-83</v>
      </c>
      <c r="D43" s="95">
        <f>D42+D32+D20</f>
        <v>-25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268</v>
      </c>
      <c r="D44" s="186">
        <v>293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185</v>
      </c>
      <c r="D45" s="95">
        <f>D44+D43</f>
        <v>268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185</v>
      </c>
      <c r="D46" s="96">
        <v>268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20.01.2010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922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26" activePane="bottomRight" state="frozen"/>
      <selection pane="topLeft" activeCell="A7" sqref="A7"/>
      <selection pane="topRight" activeCell="B7" sqref="B7"/>
      <selection pane="bottomLeft" activeCell="A9" sqref="A9"/>
      <selection pane="bottomRight" activeCell="A48" sqref="A48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9" t="s">
        <v>454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13"/>
      <c r="C3" s="613"/>
      <c r="D3" s="613"/>
      <c r="E3" s="613"/>
      <c r="F3" s="613"/>
      <c r="G3" s="613"/>
      <c r="H3" s="613"/>
      <c r="I3" s="613"/>
      <c r="J3" s="2"/>
      <c r="K3" s="611" t="s">
        <v>1</v>
      </c>
      <c r="L3" s="611"/>
      <c r="M3" s="611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13"/>
      <c r="C4" s="613"/>
      <c r="D4" s="613"/>
      <c r="E4" s="613"/>
      <c r="F4" s="613"/>
      <c r="G4" s="613"/>
      <c r="H4" s="613"/>
      <c r="I4" s="613"/>
      <c r="J4" s="192"/>
      <c r="K4" s="612" t="s">
        <v>2</v>
      </c>
      <c r="L4" s="612"/>
      <c r="M4" s="612"/>
      <c r="N4" s="7"/>
      <c r="O4" s="8"/>
    </row>
    <row r="5" spans="1:14" s="5" customFormat="1" ht="12.75" customHeight="1">
      <c r="A5" s="6" t="str">
        <f>'справка №1-БАЛАНС'!A5</f>
        <v>Отчетен период : към 31.12.2009</v>
      </c>
      <c r="B5" s="608"/>
      <c r="C5" s="608"/>
      <c r="D5" s="608"/>
      <c r="E5" s="608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77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133</v>
      </c>
      <c r="J11" s="98">
        <f>'справка №1-БАЛАНС'!H29+'справка №1-БАЛАНС'!H32</f>
        <v>0</v>
      </c>
      <c r="K11" s="100"/>
      <c r="L11" s="428">
        <f>SUM(C11:K11)</f>
        <v>1401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77</v>
      </c>
      <c r="G15" s="101">
        <f t="shared" si="2"/>
        <v>0</v>
      </c>
      <c r="H15" s="101">
        <f t="shared" si="2"/>
        <v>0</v>
      </c>
      <c r="I15" s="101">
        <f t="shared" si="2"/>
        <v>133</v>
      </c>
      <c r="J15" s="101">
        <f t="shared" si="2"/>
        <v>0</v>
      </c>
      <c r="K15" s="101">
        <f t="shared" si="2"/>
        <v>0</v>
      </c>
      <c r="L15" s="428">
        <f t="shared" si="1"/>
        <v>1401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51</v>
      </c>
      <c r="J16" s="429">
        <f>+'справка №1-БАЛАНС'!G32</f>
        <v>0</v>
      </c>
      <c r="K16" s="100"/>
      <c r="L16" s="428">
        <f t="shared" si="1"/>
        <v>51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3</v>
      </c>
      <c r="G17" s="102">
        <f t="shared" si="3"/>
        <v>0</v>
      </c>
      <c r="H17" s="102">
        <f t="shared" si="3"/>
        <v>0</v>
      </c>
      <c r="I17" s="102">
        <f t="shared" si="3"/>
        <v>-3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>
        <v>3</v>
      </c>
      <c r="G19" s="100"/>
      <c r="H19" s="100"/>
      <c r="I19" s="100">
        <v>-3</v>
      </c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181</v>
      </c>
      <c r="J29" s="99">
        <f t="shared" si="6"/>
        <v>0</v>
      </c>
      <c r="K29" s="99">
        <f t="shared" si="6"/>
        <v>0</v>
      </c>
      <c r="L29" s="428">
        <f t="shared" si="1"/>
        <v>1452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181</v>
      </c>
      <c r="J32" s="99">
        <f t="shared" si="7"/>
        <v>0</v>
      </c>
      <c r="K32" s="99">
        <f t="shared" si="7"/>
        <v>0</v>
      </c>
      <c r="L32" s="428">
        <f t="shared" si="1"/>
        <v>1452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20.01.2010</v>
      </c>
      <c r="B35" s="38"/>
      <c r="C35" s="24"/>
      <c r="D35" s="610" t="s">
        <v>809</v>
      </c>
      <c r="E35" s="610"/>
      <c r="F35" s="610" t="s">
        <v>922</v>
      </c>
      <c r="G35" s="610"/>
      <c r="H35" s="610"/>
      <c r="I35" s="610"/>
      <c r="J35" s="24" t="s">
        <v>843</v>
      </c>
      <c r="K35" s="24"/>
      <c r="L35" s="610" t="s">
        <v>856</v>
      </c>
      <c r="M35" s="610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4">
      <selection activeCell="T41" sqref="T41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29" t="s">
        <v>859</v>
      </c>
      <c r="B2" s="622"/>
      <c r="C2" s="621" t="s">
        <v>860</v>
      </c>
      <c r="D2" s="621"/>
      <c r="E2" s="621"/>
      <c r="F2" s="621"/>
      <c r="G2" s="621"/>
      <c r="H2" s="621"/>
      <c r="I2" s="445"/>
      <c r="J2" s="445"/>
      <c r="K2" s="445"/>
      <c r="L2" s="445"/>
      <c r="M2" s="625" t="s">
        <v>1</v>
      </c>
      <c r="N2" s="621"/>
      <c r="O2" s="621"/>
      <c r="P2" s="626">
        <f>'справка №1-БАЛАНС'!H3</f>
        <v>120054800</v>
      </c>
      <c r="Q2" s="626"/>
      <c r="R2" s="357"/>
    </row>
    <row r="3" spans="1:18" ht="15">
      <c r="A3" s="629" t="str">
        <f>'справка №1-БАЛАНС'!A5</f>
        <v>Отчетен период : към 31.12.2009</v>
      </c>
      <c r="B3" s="622"/>
      <c r="C3" s="630"/>
      <c r="D3" s="630"/>
      <c r="E3" s="630"/>
      <c r="F3" s="447"/>
      <c r="G3" s="447"/>
      <c r="H3" s="447"/>
      <c r="I3" s="447"/>
      <c r="J3" s="447"/>
      <c r="K3" s="447"/>
      <c r="L3" s="447"/>
      <c r="M3" s="627" t="s">
        <v>2</v>
      </c>
      <c r="N3" s="627"/>
      <c r="O3" s="628"/>
      <c r="P3" s="628"/>
      <c r="Q3" s="628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4" t="s">
        <v>457</v>
      </c>
      <c r="B5" s="615"/>
      <c r="C5" s="618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23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23" t="s">
        <v>522</v>
      </c>
      <c r="R5" s="623" t="s">
        <v>523</v>
      </c>
    </row>
    <row r="6" spans="1:18" s="45" customFormat="1" ht="48">
      <c r="A6" s="616"/>
      <c r="B6" s="617"/>
      <c r="C6" s="619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24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24"/>
      <c r="R6" s="624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/>
      <c r="E9" s="246">
        <v>30</v>
      </c>
      <c r="F9" s="246"/>
      <c r="G9" s="115">
        <f>D9+E9-F9</f>
        <v>30</v>
      </c>
      <c r="H9" s="105"/>
      <c r="I9" s="105"/>
      <c r="J9" s="115">
        <f>G9+H9-I9</f>
        <v>30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30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/>
      <c r="E10" s="246">
        <v>53</v>
      </c>
      <c r="F10" s="246"/>
      <c r="G10" s="115">
        <f aca="true" t="shared" si="2" ref="G10:G39">D10+E10-F10</f>
        <v>53</v>
      </c>
      <c r="H10" s="105"/>
      <c r="I10" s="105"/>
      <c r="J10" s="115">
        <f aca="true" t="shared" si="3" ref="J10:J39">G10+H10-I10</f>
        <v>53</v>
      </c>
      <c r="K10" s="105"/>
      <c r="L10" s="105">
        <v>1</v>
      </c>
      <c r="M10" s="105"/>
      <c r="N10" s="115">
        <f aca="true" t="shared" si="4" ref="N10:N39">K10+L10-M10</f>
        <v>1</v>
      </c>
      <c r="O10" s="105"/>
      <c r="P10" s="105"/>
      <c r="Q10" s="115">
        <f t="shared" si="0"/>
        <v>1</v>
      </c>
      <c r="R10" s="115">
        <f t="shared" si="1"/>
        <v>52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/>
      <c r="E12" s="246">
        <v>2</v>
      </c>
      <c r="F12" s="246"/>
      <c r="G12" s="115">
        <f t="shared" si="2"/>
        <v>2</v>
      </c>
      <c r="H12" s="105"/>
      <c r="I12" s="105"/>
      <c r="J12" s="115">
        <f t="shared" si="3"/>
        <v>2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2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10</v>
      </c>
      <c r="E16" s="246"/>
      <c r="F16" s="246"/>
      <c r="G16" s="115">
        <f t="shared" si="2"/>
        <v>10</v>
      </c>
      <c r="H16" s="105"/>
      <c r="I16" s="105"/>
      <c r="J16" s="115">
        <f t="shared" si="3"/>
        <v>10</v>
      </c>
      <c r="K16" s="105">
        <v>9</v>
      </c>
      <c r="L16" s="105"/>
      <c r="M16" s="105"/>
      <c r="N16" s="115">
        <f t="shared" si="4"/>
        <v>9</v>
      </c>
      <c r="O16" s="105"/>
      <c r="P16" s="105"/>
      <c r="Q16" s="115">
        <f aca="true" t="shared" si="5" ref="Q16:Q25">N16+O16-P16</f>
        <v>9</v>
      </c>
      <c r="R16" s="115">
        <f aca="true" t="shared" si="6" ref="R16:R25">J16-Q16</f>
        <v>1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10</v>
      </c>
      <c r="E17" s="251">
        <f>SUM(E9:E16)</f>
        <v>85</v>
      </c>
      <c r="F17" s="251">
        <f>SUM(F9:F16)</f>
        <v>0</v>
      </c>
      <c r="G17" s="115">
        <f t="shared" si="2"/>
        <v>95</v>
      </c>
      <c r="H17" s="116">
        <f>SUM(H9:H16)</f>
        <v>0</v>
      </c>
      <c r="I17" s="116">
        <f>SUM(I9:I16)</f>
        <v>0</v>
      </c>
      <c r="J17" s="115">
        <f t="shared" si="3"/>
        <v>95</v>
      </c>
      <c r="K17" s="116">
        <f>SUM(K9:K16)</f>
        <v>9</v>
      </c>
      <c r="L17" s="116">
        <f>SUM(L9:L16)</f>
        <v>1</v>
      </c>
      <c r="M17" s="116">
        <f>SUM(M9:M16)</f>
        <v>0</v>
      </c>
      <c r="N17" s="115">
        <f t="shared" si="4"/>
        <v>10</v>
      </c>
      <c r="O17" s="116">
        <f>SUM(O9:O16)</f>
        <v>0</v>
      </c>
      <c r="P17" s="116">
        <f>SUM(P9:P16)</f>
        <v>0</v>
      </c>
      <c r="Q17" s="115">
        <f t="shared" si="5"/>
        <v>10</v>
      </c>
      <c r="R17" s="115">
        <f t="shared" si="6"/>
        <v>85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2</v>
      </c>
      <c r="E22" s="246"/>
      <c r="F22" s="246"/>
      <c r="G22" s="115">
        <f t="shared" si="2"/>
        <v>2</v>
      </c>
      <c r="H22" s="105"/>
      <c r="I22" s="105"/>
      <c r="J22" s="115">
        <f t="shared" si="3"/>
        <v>2</v>
      </c>
      <c r="K22" s="105">
        <v>2</v>
      </c>
      <c r="L22" s="105"/>
      <c r="M22" s="105"/>
      <c r="N22" s="115">
        <f t="shared" si="4"/>
        <v>2</v>
      </c>
      <c r="O22" s="105"/>
      <c r="P22" s="105"/>
      <c r="Q22" s="115">
        <f t="shared" si="5"/>
        <v>2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13</v>
      </c>
      <c r="E24" s="246"/>
      <c r="F24" s="246"/>
      <c r="G24" s="115">
        <f t="shared" si="2"/>
        <v>13</v>
      </c>
      <c r="H24" s="105"/>
      <c r="I24" s="105"/>
      <c r="J24" s="115">
        <f t="shared" si="3"/>
        <v>13</v>
      </c>
      <c r="K24" s="105">
        <v>13</v>
      </c>
      <c r="L24" s="105"/>
      <c r="M24" s="105"/>
      <c r="N24" s="115">
        <f t="shared" si="4"/>
        <v>13</v>
      </c>
      <c r="O24" s="105"/>
      <c r="P24" s="105"/>
      <c r="Q24" s="115">
        <f t="shared" si="5"/>
        <v>13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15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15</v>
      </c>
      <c r="H25" s="106">
        <f t="shared" si="7"/>
        <v>0</v>
      </c>
      <c r="I25" s="106">
        <f t="shared" si="7"/>
        <v>0</v>
      </c>
      <c r="J25" s="107">
        <f t="shared" si="3"/>
        <v>15</v>
      </c>
      <c r="K25" s="106">
        <f t="shared" si="7"/>
        <v>15</v>
      </c>
      <c r="L25" s="106">
        <f t="shared" si="7"/>
        <v>0</v>
      </c>
      <c r="M25" s="106">
        <f t="shared" si="7"/>
        <v>0</v>
      </c>
      <c r="N25" s="107">
        <f t="shared" si="4"/>
        <v>15</v>
      </c>
      <c r="O25" s="106">
        <f t="shared" si="7"/>
        <v>0</v>
      </c>
      <c r="P25" s="106">
        <f t="shared" si="7"/>
        <v>0</v>
      </c>
      <c r="Q25" s="107">
        <f t="shared" si="5"/>
        <v>15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595</v>
      </c>
      <c r="E27" s="249">
        <f aca="true" t="shared" si="8" ref="E27:P27">SUM(E28:E31)</f>
        <v>7</v>
      </c>
      <c r="F27" s="249">
        <f t="shared" si="8"/>
        <v>55</v>
      </c>
      <c r="G27" s="112">
        <f t="shared" si="2"/>
        <v>547</v>
      </c>
      <c r="H27" s="111">
        <f t="shared" si="8"/>
        <v>0</v>
      </c>
      <c r="I27" s="111">
        <f t="shared" si="8"/>
        <v>0</v>
      </c>
      <c r="J27" s="112">
        <f t="shared" si="3"/>
        <v>547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547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527</v>
      </c>
      <c r="E28" s="246"/>
      <c r="F28" s="246">
        <v>30</v>
      </c>
      <c r="G28" s="115">
        <f t="shared" si="2"/>
        <v>497</v>
      </c>
      <c r="H28" s="105"/>
      <c r="I28" s="105"/>
      <c r="J28" s="115">
        <f t="shared" si="3"/>
        <v>497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497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68</v>
      </c>
      <c r="E30" s="246"/>
      <c r="F30" s="246">
        <v>25</v>
      </c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/>
      <c r="E31" s="246">
        <v>7</v>
      </c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603</v>
      </c>
      <c r="E38" s="251">
        <f aca="true" t="shared" si="12" ref="E38:P38">E27+E32+E37</f>
        <v>7</v>
      </c>
      <c r="F38" s="251">
        <f t="shared" si="12"/>
        <v>55</v>
      </c>
      <c r="G38" s="115">
        <f t="shared" si="2"/>
        <v>555</v>
      </c>
      <c r="H38" s="116">
        <f t="shared" si="12"/>
        <v>0</v>
      </c>
      <c r="I38" s="116">
        <f t="shared" si="12"/>
        <v>0</v>
      </c>
      <c r="J38" s="115">
        <f t="shared" si="3"/>
        <v>555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555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628</v>
      </c>
      <c r="E40" s="553">
        <f>E17+E18+E19+E25+E38+E39</f>
        <v>92</v>
      </c>
      <c r="F40" s="553">
        <f aca="true" t="shared" si="13" ref="F40:R40">F17+F18+F19+F25+F38+F39</f>
        <v>55</v>
      </c>
      <c r="G40" s="553">
        <f t="shared" si="13"/>
        <v>665</v>
      </c>
      <c r="H40" s="553">
        <f t="shared" si="13"/>
        <v>0</v>
      </c>
      <c r="I40" s="553">
        <f t="shared" si="13"/>
        <v>0</v>
      </c>
      <c r="J40" s="553">
        <f t="shared" si="13"/>
        <v>665</v>
      </c>
      <c r="K40" s="553">
        <f t="shared" si="13"/>
        <v>24</v>
      </c>
      <c r="L40" s="553">
        <f t="shared" si="13"/>
        <v>1</v>
      </c>
      <c r="M40" s="553">
        <f t="shared" si="13"/>
        <v>0</v>
      </c>
      <c r="N40" s="553">
        <f t="shared" si="13"/>
        <v>25</v>
      </c>
      <c r="O40" s="553">
        <f t="shared" si="13"/>
        <v>0</v>
      </c>
      <c r="P40" s="553">
        <f t="shared" si="13"/>
        <v>0</v>
      </c>
      <c r="Q40" s="553">
        <f t="shared" si="13"/>
        <v>25</v>
      </c>
      <c r="R40" s="553">
        <f t="shared" si="13"/>
        <v>640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20.01.2010</v>
      </c>
      <c r="C44" s="449"/>
      <c r="D44" s="450"/>
      <c r="E44" s="450"/>
      <c r="F44" s="450"/>
      <c r="G44" s="440"/>
      <c r="H44" s="451" t="s">
        <v>921</v>
      </c>
      <c r="I44" s="451"/>
      <c r="J44" s="451"/>
      <c r="K44" s="620"/>
      <c r="L44" s="620"/>
      <c r="M44" s="620"/>
      <c r="N44" s="620"/>
      <c r="O44" s="621" t="s">
        <v>855</v>
      </c>
      <c r="P44" s="622"/>
      <c r="Q44" s="622"/>
      <c r="R44" s="622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5">
      <selection activeCell="AB126" sqref="AB126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34" t="s">
        <v>600</v>
      </c>
      <c r="B1" s="634"/>
      <c r="C1" s="634"/>
      <c r="D1" s="634"/>
      <c r="E1" s="634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35" t="str">
        <f>'справка №1-БАЛАНС'!A3</f>
        <v>Име на отчитащото се предприятие :  "БУЛГАР ЧЕХ ИНВЕСТ ХОЛДИНГ" АД - СМОЛЯН</v>
      </c>
      <c r="B3" s="635"/>
      <c r="C3" s="635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31.12.2009</v>
      </c>
      <c r="B4" s="636"/>
      <c r="C4" s="636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361</v>
      </c>
      <c r="D11" s="167">
        <f>SUM(D12:D14)</f>
        <v>0</v>
      </c>
      <c r="E11" s="168">
        <f>SUM(E12:E14)</f>
        <v>361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351</v>
      </c>
      <c r="D12" s="155"/>
      <c r="E12" s="168">
        <f aca="true" t="shared" si="0" ref="E12:E42">C12-D12</f>
        <v>351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>
        <v>10</v>
      </c>
      <c r="D13" s="155"/>
      <c r="E13" s="168">
        <f t="shared" si="0"/>
        <v>10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361</v>
      </c>
      <c r="D19" s="151">
        <f>D11+D15+D16</f>
        <v>0</v>
      </c>
      <c r="E19" s="166">
        <f>E11+E15+E16</f>
        <v>361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6</v>
      </c>
      <c r="D21" s="155"/>
      <c r="E21" s="168">
        <f t="shared" si="0"/>
        <v>6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144</v>
      </c>
      <c r="D24" s="167">
        <f>SUM(D25:D27)</f>
        <v>144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15</v>
      </c>
      <c r="D26" s="155">
        <v>15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129</v>
      </c>
      <c r="D27" s="155">
        <v>129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128</v>
      </c>
      <c r="D38" s="152">
        <f>SUM(D39:D42)</f>
        <v>128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128</v>
      </c>
      <c r="D42" s="155">
        <v>128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274</v>
      </c>
      <c r="D43" s="151">
        <f>D24+D28+D29+D31+D30+D32+D33+D38</f>
        <v>274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641</v>
      </c>
      <c r="D44" s="150">
        <f>D43+D21+D19+D9</f>
        <v>274</v>
      </c>
      <c r="E44" s="166">
        <f>E43+E21+E19+E9</f>
        <v>367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4</v>
      </c>
      <c r="D85" s="151">
        <f>SUM(D86:D90)+D94</f>
        <v>4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</v>
      </c>
      <c r="D87" s="155">
        <v>1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2</v>
      </c>
      <c r="D89" s="155">
        <v>2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0</v>
      </c>
      <c r="D90" s="150">
        <f>SUM(D91:D93)</f>
        <v>0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/>
      <c r="D93" s="155"/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>
        <v>1</v>
      </c>
      <c r="D94" s="155">
        <v>1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10</v>
      </c>
      <c r="D95" s="155">
        <v>10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14</v>
      </c>
      <c r="D96" s="151">
        <f>D85+D80+D75+D71+D95</f>
        <v>14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14</v>
      </c>
      <c r="D97" s="151">
        <f>D96+D68+D66</f>
        <v>14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33" t="s">
        <v>770</v>
      </c>
      <c r="B107" s="633"/>
      <c r="C107" s="633"/>
      <c r="D107" s="633"/>
      <c r="E107" s="633"/>
      <c r="F107" s="633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32" t="str">
        <f>'справка №1-БАЛАНС'!A98</f>
        <v>Дата на съставяне: 20.01.2010</v>
      </c>
      <c r="B109" s="632"/>
      <c r="C109" s="632" t="str">
        <f>'справка №1-БАЛАНС'!C98:E98</f>
        <v>Съставител: Миглена Джелепова</v>
      </c>
      <c r="D109" s="632"/>
      <c r="E109" s="632"/>
      <c r="F109" s="632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31" t="str">
        <f>'справка №1-БАЛАНС'!C100:E100</f>
        <v>Ръководител: инж. Т.Томов</v>
      </c>
      <c r="D111" s="631"/>
      <c r="E111" s="631"/>
      <c r="F111" s="631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4" sqref="A14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37"/>
      <c r="C4" s="637"/>
      <c r="D4" s="637"/>
      <c r="E4" s="637"/>
      <c r="F4" s="637"/>
      <c r="G4" s="641" t="s">
        <v>848</v>
      </c>
      <c r="H4" s="641"/>
      <c r="I4" s="641"/>
    </row>
    <row r="5" spans="1:9" ht="15">
      <c r="A5" s="528" t="str">
        <f>'справка №1-БАЛАНС'!A5</f>
        <v>Отчетен период : към 31.12.2009</v>
      </c>
      <c r="B5" s="638"/>
      <c r="C5" s="638"/>
      <c r="D5" s="638"/>
      <c r="E5" s="638"/>
      <c r="F5" s="638"/>
      <c r="G5" s="358" t="s">
        <v>2</v>
      </c>
      <c r="H5" s="642"/>
      <c r="I5" s="642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f>527+43+7-30</f>
        <v>547</v>
      </c>
      <c r="G12" s="143"/>
      <c r="H12" s="143"/>
      <c r="I12" s="547">
        <f>F12+G12-H12</f>
        <v>547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555</v>
      </c>
      <c r="G17" s="129">
        <f t="shared" si="1"/>
        <v>0</v>
      </c>
      <c r="H17" s="129">
        <f t="shared" si="1"/>
        <v>0</v>
      </c>
      <c r="I17" s="547">
        <f t="shared" si="0"/>
        <v>555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20.01.2010</v>
      </c>
      <c r="B30" s="640"/>
      <c r="C30" s="640"/>
      <c r="D30" s="577" t="s">
        <v>809</v>
      </c>
      <c r="E30" s="604" t="s">
        <v>922</v>
      </c>
      <c r="F30" s="604"/>
      <c r="G30" s="604"/>
      <c r="H30" s="584"/>
      <c r="I30" s="639"/>
      <c r="J30" s="639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604" t="s">
        <v>856</v>
      </c>
      <c r="F32" s="604"/>
      <c r="G32" s="604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A27" sqref="A27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43" t="s">
        <v>860</v>
      </c>
      <c r="C5" s="643"/>
      <c r="D5" s="643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31.12.2009</v>
      </c>
      <c r="B6" s="644"/>
      <c r="C6" s="644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98">
        <v>53</v>
      </c>
      <c r="D12" s="59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98">
        <v>30</v>
      </c>
      <c r="D13" s="597">
        <v>57.06</v>
      </c>
      <c r="E13" s="556"/>
      <c r="F13" s="558">
        <f aca="true" t="shared" si="0" ref="F13:F18">C13-E13</f>
        <v>30</v>
      </c>
    </row>
    <row r="14" spans="1:6" ht="12.75">
      <c r="A14" s="580" t="s">
        <v>862</v>
      </c>
      <c r="B14" s="69"/>
      <c r="C14" s="598">
        <v>286</v>
      </c>
      <c r="D14" s="597">
        <v>49.97</v>
      </c>
      <c r="E14" s="556"/>
      <c r="F14" s="558">
        <f t="shared" si="0"/>
        <v>286</v>
      </c>
    </row>
    <row r="15" spans="1:6" ht="12.75">
      <c r="A15" s="580" t="s">
        <v>863</v>
      </c>
      <c r="B15" s="69"/>
      <c r="C15" s="598">
        <v>20</v>
      </c>
      <c r="D15" s="597">
        <v>43.26</v>
      </c>
      <c r="E15" s="556"/>
      <c r="F15" s="558">
        <f t="shared" si="0"/>
        <v>20</v>
      </c>
    </row>
    <row r="16" spans="1:6" ht="12.75">
      <c r="A16" s="580" t="s">
        <v>864</v>
      </c>
      <c r="B16" s="69"/>
      <c r="C16" s="598">
        <v>77</v>
      </c>
      <c r="D16" s="597">
        <v>32.96</v>
      </c>
      <c r="E16" s="556"/>
      <c r="F16" s="558">
        <f t="shared" si="0"/>
        <v>77</v>
      </c>
    </row>
    <row r="17" spans="1:6" ht="12.75">
      <c r="A17" s="580" t="s">
        <v>865</v>
      </c>
      <c r="B17" s="69"/>
      <c r="C17" s="598">
        <v>21</v>
      </c>
      <c r="D17" s="597">
        <v>24.88</v>
      </c>
      <c r="E17" s="556"/>
      <c r="F17" s="558">
        <f t="shared" si="0"/>
        <v>21</v>
      </c>
    </row>
    <row r="18" spans="1:6" ht="12.75">
      <c r="A18" s="580" t="s">
        <v>928</v>
      </c>
      <c r="B18" s="69"/>
      <c r="C18" s="598">
        <v>10</v>
      </c>
      <c r="D18" s="59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497</v>
      </c>
      <c r="D19" s="542"/>
      <c r="E19" s="542">
        <f>SUM(E12:E18)</f>
        <v>0</v>
      </c>
      <c r="F19" s="557">
        <f>SUM(F12:F18)</f>
        <v>497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98">
        <v>33</v>
      </c>
      <c r="D26" s="59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98">
        <v>10</v>
      </c>
      <c r="D27" s="597">
        <v>30.33</v>
      </c>
      <c r="E27" s="556"/>
      <c r="F27" s="558">
        <f>C27-E27</f>
        <v>10</v>
      </c>
    </row>
    <row r="28" spans="1:6" ht="12.75">
      <c r="A28" s="580" t="s">
        <v>861</v>
      </c>
      <c r="B28" s="72"/>
      <c r="C28" s="596"/>
      <c r="D28" s="595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923</v>
      </c>
      <c r="B32" s="72"/>
      <c r="C32" s="556">
        <v>7</v>
      </c>
      <c r="D32" s="581">
        <v>20.49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547</v>
      </c>
      <c r="D36" s="542"/>
      <c r="E36" s="542">
        <f>E35+E30+E24+E19</f>
        <v>0</v>
      </c>
      <c r="F36" s="557">
        <f>F35+F30+F24+F19</f>
        <v>547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20.01.2010</v>
      </c>
      <c r="B60" s="569"/>
      <c r="C60" s="645" t="str">
        <f>'справка №1-БАЛАНС'!C98:E98</f>
        <v>Съставител: Миглена Джелепова</v>
      </c>
      <c r="D60" s="645"/>
      <c r="E60" s="645"/>
      <c r="F60" s="645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45" t="str">
        <f>'справка №1-БАЛАНС'!C100:E100</f>
        <v>Ръководител: инж. Т.Томов</v>
      </c>
      <c r="D62" s="645"/>
      <c r="E62" s="645"/>
      <c r="F62" s="645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2010-01-26T15:21:17Z</cp:lastPrinted>
  <dcterms:created xsi:type="dcterms:W3CDTF">2000-06-29T12:02:40Z</dcterms:created>
  <dcterms:modified xsi:type="dcterms:W3CDTF">2010-01-26T15:37:09Z</dcterms:modified>
  <cp:category/>
  <cp:version/>
  <cp:contentType/>
  <cp:contentStatus/>
</cp:coreProperties>
</file>