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7845" tabRatio="573" activeTab="1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<sst xmlns="http://schemas.openxmlformats.org/spreadsheetml/2006/main" count="1044" uniqueCount="873">
  <si>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</si>
  <si>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</si>
  <si>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</si>
  <si>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</si>
  <si>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</si>
  <si>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</si>
  <si>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</si>
  <si>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</si>
  <si>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</si>
  <si>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</si>
  <si>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</si>
  <si>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</si>
  <si>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</si>
  <si>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</si>
  <si>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</si>
  <si>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</si>
  <si>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</si>
  <si>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</si>
  <si>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</si>
  <si>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</si>
  <si>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</si>
  <si>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</si>
  <si>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</si>
  <si>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</si>
  <si>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</si>
  <si>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</si>
  <si>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</si>
  <si>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</si>
  <si>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</si>
  <si>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</si>
  <si>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</si>
  <si>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</si>
  <si>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</si>
  <si>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</si>
  <si>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</si>
  <si>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</si>
  <si>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</si>
  <si>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</si>
  <si>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</si>
  <si>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</si>
  <si>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</si>
  <si>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</si>
  <si>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</si>
  <si>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</si>
  <si>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</si>
  <si>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</si>
  <si>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</si>
  <si>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</si>
  <si>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</si>
  <si>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</si>
  <si>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</si>
  <si>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</si>
  <si>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</si>
  <si>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</si>
  <si>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</si>
  <si>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</si>
  <si>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</si>
  <si>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</si>
  <si>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</si>
  <si>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</si>
  <si>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</si>
  <si>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</si>
  <si>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</si>
  <si>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</si>
  <si>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</si>
  <si>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</si>
  <si>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</si>
  <si>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</si>
  <si>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</si>
  <si>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</si>
  <si>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</si>
  <si>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</si>
  <si>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</si>
  <si>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</si>
  <si>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</si>
  <si>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</si>
  <si>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</si>
  <si>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</si>
  <si>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</si>
  <si>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</si>
  <si>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</si>
  <si>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</si>
  <si>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</si>
  <si>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</si>
  <si>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</si>
  <si>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</si>
  <si>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</si>
  <si>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</si>
  <si>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</si>
  <si>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</si>
  <si>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</si>
  <si>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</si>
  <si>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</si>
  <si>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</si>
  <si>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</si>
  <si>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</si>
  <si>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</si>
  <si>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</si>
  <si>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</si>
  <si>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</si>
  <si>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</si>
  <si>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</si>
  <si>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</si>
  <si>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</si>
  <si>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</si>
  <si>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</si>
  <si>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</si>
  <si>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</si>
  <si>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</si>
  <si>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</si>
  <si>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</si>
  <si>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</si>
  <si>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</si>
  <si>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</si>
  <si>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</si>
  <si>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</si>
  <si>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</si>
  <si>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</si>
  <si>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</si>
  <si>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</si>
  <si>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</si>
  <si>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</si>
  <si>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</si>
  <si>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</si>
  <si>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</si>
  <si>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</si>
  <si>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</si>
  <si>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</si>
  <si>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</si>
  <si>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</si>
  <si>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</si>
  <si>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</si>
  <si>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</si>
  <si>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</si>
  <si>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</si>
  <si>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</si>
  <si>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</si>
  <si>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</si>
  <si>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</si>
  <si>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</si>
  <si>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</si>
  <si>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</si>
  <si>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</si>
  <si>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</si>
  <si>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</si>
  <si>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</si>
  <si>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</si>
  <si>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</si>
  <si>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</si>
  <si>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</si>
  <si>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</si>
  <si>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</si>
  <si>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</si>
  <si>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</si>
  <si>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</si>
  <si>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</si>
  <si>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</si>
  <si>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</si>
  <si>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</si>
  <si>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</si>
  <si>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</si>
  <si>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</si>
  <si>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</si>
  <si>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</si>
  <si>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</si>
  <si>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</si>
  <si>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</si>
  <si>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</si>
  <si>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</si>
  <si>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</si>
  <si>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</si>
  <si>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</si>
  <si>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</si>
  <si>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</si>
  <si>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</si>
  <si>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</si>
  <si>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</si>
  <si>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</si>
  <si>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</si>
  <si>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</si>
  <si>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</si>
  <si>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</si>
  <si>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</si>
  <si>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</si>
  <si>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</si>
  <si>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</si>
  <si>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</si>
  <si>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</si>
  <si>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</si>
  <si>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</si>
  <si>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</si>
  <si>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</si>
  <si>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</si>
  <si>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</si>
  <si>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</si>
  <si>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</si>
  <si>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</si>
  <si>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</si>
  <si>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</si>
  <si>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</si>
  <si>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</si>
  <si>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</si>
  <si>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</si>
  <si>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</si>
  <si>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</si>
  <si>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</si>
  <si>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</si>
  <si>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</si>
  <si>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</si>
  <si>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</si>
  <si>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</si>
  <si>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</si>
  <si>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</si>
  <si>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</si>
  <si>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</si>
  <si>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</si>
  <si>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</si>
  <si>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</si>
  <si>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</si>
  <si>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</si>
  <si>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</si>
  <si>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</si>
  <si>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</si>
  <si>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</si>
  <si>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</si>
  <si>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</si>
  <si>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</si>
  <si>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</si>
  <si>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</si>
  <si>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</si>
  <si>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</si>
  <si>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</si>
  <si>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</si>
  <si>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</si>
  <si>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</si>
  <si>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</si>
  <si>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</si>
  <si>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</si>
  <si>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</si>
  <si>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</si>
  <si>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</si>
  <si>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</si>
  <si>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</si>
  <si>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</si>
  <si>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</si>
  <si>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</si>
  <si>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</si>
  <si>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</si>
  <si>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</si>
  <si>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</si>
  <si>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</si>
  <si>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</si>
  <si>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</si>
  <si>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</si>
  <si>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</si>
  <si>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</si>
  <si>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</si>
  <si>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</si>
  <si>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</si>
  <si>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</si>
  <si>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</si>
  <si>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</si>
  <si>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</si>
  <si>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</si>
  <si>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</si>
  <si>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</si>
  <si>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</si>
  <si>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</si>
  <si>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</si>
  <si>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</si>
  <si>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</si>
  <si>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</si>
  <si>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</si>
  <si>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</si>
  <si>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</si>
  <si>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</si>
  <si>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</si>
  <si>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</si>
  <si>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</si>
  <si>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</si>
  <si>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</si>
  <si>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</si>
  <si>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</si>
  <si>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</si>
  <si>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</si>
  <si>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</si>
  <si>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</si>
  <si>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</si>
  <si>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</si>
  <si>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</si>
  <si>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</si>
  <si>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</si>
  <si>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</si>
  <si>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</si>
  <si>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</si>
  <si>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</si>
  <si>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</si>
  <si>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</si>
  <si>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</si>
  <si>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</si>
  <si>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</si>
  <si>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</si>
  <si>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</si>
  <si>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</si>
  <si>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</si>
  <si>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</si>
  <si>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</si>
  <si>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</si>
  <si>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</si>
  <si>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</si>
  <si>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</si>
  <si>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</si>
  <si>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</si>
  <si>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</si>
  <si>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</si>
  <si>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</si>
  <si>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</si>
  <si>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</si>
  <si>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</si>
  <si>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</si>
  <si>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</si>
  <si>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</si>
  <si>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</si>
  <si>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</si>
  <si>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</si>
  <si>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</si>
  <si>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</si>
  <si>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</si>
  <si>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</si>
  <si>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</si>
  <si>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</si>
  <si>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</si>
  <si>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</si>
  <si>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</si>
  <si>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</si>
  <si>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</si>
  <si>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</si>
  <si>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</si>
  <si>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</si>
  <si>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</si>
  <si>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</si>
  <si>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</si>
  <si>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</si>
  <si>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</si>
  <si>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</si>
  <si>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</si>
  <si>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</si>
  <si>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</si>
  <si>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</si>
  <si>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</si>
  <si>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</si>
  <si>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</si>
  <si>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</si>
  <si>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</si>
  <si>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</si>
  <si>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</si>
  <si>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</si>
  <si>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</si>
  <si>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</si>
  <si>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</si>
  <si>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</si>
  <si>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</si>
  <si>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</si>
  <si>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</si>
  <si>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</si>
  <si>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</si>
  <si>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</si>
  <si>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</si>
  <si>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</si>
  <si>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</si>
  <si>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</si>
  <si>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</si>
  <si>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</si>
  <si>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</si>
  <si>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</si>
  <si>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</si>
  <si>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</si>
  <si>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</si>
  <si>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</si>
  <si>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</si>
  <si>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</si>
  <si>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</si>
  <si>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</si>
  <si>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</si>
  <si>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</si>
  <si>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</si>
  <si>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</si>
  <si>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</si>
  <si>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</si>
  <si>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</si>
  <si>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</si>
  <si>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</si>
  <si>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</si>
  <si>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</si>
  <si>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</si>
  <si>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</si>
  <si>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</si>
  <si>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</si>
  <si>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</si>
  <si>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</si>
  <si>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</si>
  <si>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</si>
  <si>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</si>
  <si>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</si>
  <si>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</si>
  <si>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</si>
  <si>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</si>
  <si>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</si>
  <si>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</si>
  <si>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</si>
  <si>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</si>
  <si>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</si>
  <si>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</si>
  <si>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</si>
  <si>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</si>
  <si>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</si>
  <si>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</si>
  <si>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</si>
  <si>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</si>
  <si>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</si>
  <si>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</si>
  <si>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</si>
  <si>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</si>
  <si>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</si>
  <si>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</si>
  <si>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</si>
  <si>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</si>
  <si>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</si>
  <si>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</si>
  <si>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</si>
  <si>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</si>
  <si>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</si>
  <si>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</si>
  <si>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</si>
  <si>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</si>
  <si>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</si>
  <si>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</si>
  <si>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</si>
  <si>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</si>
  <si>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</si>
  <si>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</si>
  <si>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</si>
  <si>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</si>
  <si>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</si>
  <si>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</si>
  <si>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</si>
  <si>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</si>
  <si>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</si>
  <si>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</si>
  <si>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</si>
  <si>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</si>
  <si>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</si>
  <si>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</si>
  <si>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</si>
  <si>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</si>
  <si>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</si>
  <si>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</si>
  <si>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</si>
  <si>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</si>
  <si>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</si>
  <si>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</si>
  <si>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</si>
  <si>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</si>
  <si>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</si>
  <si>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</si>
  <si>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</si>
  <si>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</si>
  <si>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</si>
  <si>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</si>
  <si>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</si>
  <si>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</si>
  <si>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</si>
  <si>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</si>
  <si>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</si>
  <si>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</si>
  <si>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</si>
  <si>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</si>
  <si>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</si>
  <si>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</si>
  <si>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</si>
  <si>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</si>
  <si>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</si>
  <si>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</si>
  <si>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</si>
  <si>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</si>
  <si>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</si>
  <si>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</si>
  <si>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</si>
  <si>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</si>
  <si>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</si>
  <si>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</si>
  <si>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</si>
  <si>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</si>
  <si>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</si>
  <si>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</si>
  <si>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</si>
  <si>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</si>
  <si>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</si>
  <si>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</si>
  <si>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</si>
  <si>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</si>
  <si>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</si>
  <si>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</si>
  <si>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</si>
  <si>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</si>
  <si>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</si>
  <si>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</si>
  <si>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</si>
  <si>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</si>
  <si>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</si>
  <si>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</si>
  <si>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</si>
  <si>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</si>
  <si>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</si>
  <si>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</si>
  <si>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</si>
  <si>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</si>
  <si>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</si>
  <si>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</si>
  <si>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</si>
  <si>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</si>
  <si>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</si>
  <si>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</si>
  <si>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</si>
  <si>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</si>
  <si>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</si>
  <si>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</si>
  <si>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</si>
  <si>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</si>
  <si>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</si>
  <si>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</si>
  <si>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</si>
  <si>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</si>
  <si>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</si>
  <si>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</si>
  <si>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</si>
  <si>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</si>
  <si>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</si>
  <si>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</si>
  <si>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</si>
  <si>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</si>
  <si>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</si>
  <si>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</si>
  <si>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</si>
  <si>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</si>
  <si>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</si>
  <si>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</si>
  <si>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</si>
  <si>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</si>
  <si>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</si>
  <si>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</si>
  <si>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</si>
  <si>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</si>
  <si>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</si>
  <si>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</si>
  <si>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</si>
  <si>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</si>
  <si>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</si>
  <si>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</si>
  <si>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</si>
  <si>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</si>
  <si>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</si>
  <si>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</si>
  <si>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</si>
  <si>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</si>
  <si>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</si>
  <si>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</si>
  <si>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</si>
  <si>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</si>
  <si>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</si>
  <si>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</si>
  <si>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</si>
  <si>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</si>
  <si>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</si>
  <si>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</si>
  <si>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</si>
  <si>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</si>
  <si>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</si>
  <si>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</si>
  <si>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</si>
  <si>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</si>
  <si>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</si>
  <si>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</si>
  <si>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</si>
  <si>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</si>
  <si>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</si>
  <si>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</si>
  <si>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</si>
  <si>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</si>
  <si>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</si>
  <si>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</si>
  <si>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</si>
  <si>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</si>
  <si>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</si>
  <si>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</si>
  <si>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</si>
  <si>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</si>
  <si>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</si>
  <si>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</si>
  <si>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</si>
  <si>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</si>
  <si>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</si>
  <si>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</si>
  <si>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</si>
  <si>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</si>
  <si>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</si>
  <si>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</si>
  <si>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</si>
  <si>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</si>
  <si>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</si>
  <si>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</si>
  <si>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</si>
  <si>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</si>
  <si>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</si>
  <si>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</si>
  <si>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</si>
  <si>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</si>
  <si>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</si>
  <si>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</si>
  <si>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</si>
  <si>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</si>
  <si>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</si>
  <si>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</si>
  <si>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</si>
  <si>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</si>
  <si>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</si>
  <si>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</si>
  <si>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</si>
  <si>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</si>
  <si>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</si>
  <si>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</si>
  <si>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</si>
  <si>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</si>
  <si>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</si>
  <si>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</si>
  <si>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</si>
  <si>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</si>
  <si>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</si>
  <si>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</si>
  <si>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</si>
  <si>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</si>
  <si>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</si>
  <si>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</si>
  <si>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</si>
  <si>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</si>
  <si>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</si>
  <si>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</si>
  <si>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</si>
  <si>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</si>
  <si>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</si>
  <si>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</si>
  <si>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</si>
  <si>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</si>
  <si>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</si>
  <si>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</si>
  <si>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</si>
  <si>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</si>
  <si>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</si>
  <si>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</si>
  <si>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</si>
  <si>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</si>
  <si>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</si>
  <si>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</si>
  <si>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</si>
  <si>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</si>
  <si>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</si>
  <si>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</si>
  <si>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</si>
  <si>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</si>
  <si>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</si>
  <si>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</si>
  <si>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</si>
  <si>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</si>
  <si>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</si>
  <si>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</si>
  <si>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</si>
  <si>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</si>
  <si>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</si>
  <si>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</si>
  <si>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</si>
  <si>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</si>
  <si>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</si>
  <si>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</si>
  <si>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</si>
  <si>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</si>
  <si>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</si>
  <si>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</si>
  <si>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</si>
  <si>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</si>
  <si>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</si>
  <si>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</si>
  <si>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</si>
  <si>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</si>
  <si>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</si>
  <si>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</si>
  <si>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</si>
  <si>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</si>
  <si>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</si>
  <si>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</si>
  <si>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</si>
  <si>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</si>
  <si>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</si>
  <si>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</si>
  <si>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</si>
  <si>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</si>
  <si>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</si>
  <si>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</si>
  <si>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</si>
  <si>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</si>
  <si>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</si>
  <si>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</si>
  <si>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</si>
  <si>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</si>
  <si>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</si>
  <si>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</si>
  <si>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</si>
  <si>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</si>
  <si>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</si>
  <si>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</si>
  <si>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</si>
  <si>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</si>
  <si>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</si>
  <si>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</si>
  <si>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</si>
  <si>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</si>
  <si>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</si>
  <si>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</si>
  <si>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</si>
  <si>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</si>
  <si>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</si>
  <si>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</si>
  <si>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</si>
  <si>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</si>
  <si>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</si>
  <si>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</si>
  <si>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</si>
  <si>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</si>
  <si>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</si>
  <si>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</si>
  <si>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</si>
  <si>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</si>
  <si>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</si>
  <si>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</si>
  <si>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</si>
  <si>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</si>
  <si>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</si>
  <si>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</si>
  <si>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</si>
  <si>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</si>
  <si>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</si>
  <si>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</si>
  <si>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</si>
  <si>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</si>
  <si>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</si>
  <si>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</si>
  <si>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</si>
  <si>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</si>
  <si>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</si>
  <si>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</si>
  <si>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</si>
  <si>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</si>
  <si>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</si>
  <si>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</si>
  <si>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</si>
  <si>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</si>
  <si>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</si>
  <si>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</si>
  <si>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</si>
  <si>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</si>
  <si>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</si>
  <si>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</si>
  <si>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</si>
  <si>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</si>
  <si>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</si>
  <si>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</si>
  <si>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</si>
  <si>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</si>
  <si>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</si>
  <si>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</si>
  <si>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</si>
  <si>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</si>
  <si>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</si>
  <si>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</si>
  <si>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</si>
  <si>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</si>
  <si>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</si>
  <si>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</si>
  <si>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</si>
  <si>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</si>
  <si>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</si>
  <si>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</si>
  <si>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</si>
  <si>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</si>
  <si>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</si>
  <si>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</si>
  <si>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</si>
  <si>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</si>
  <si>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</si>
  <si>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</si>
  <si>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</si>
  <si>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</si>
  <si>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</si>
  <si>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</si>
  <si>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</si>
  <si>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</si>
  <si>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</si>
  <si>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</si>
  <si>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</si>
  <si>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</si>
  <si>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</si>
  <si>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</si>
  <si>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</si>
  <si>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</si>
  <si>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</si>
  <si>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</si>
  <si>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</si>
  <si>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</si>
  <si>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</si>
  <si>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</si>
  <si>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</si>
  <si>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</si>
  <si>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</si>
  <si>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</si>
  <si>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</si>
  <si>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</si>
  <si>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</si>
  <si>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</si>
  <si>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</si>
  <si>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</si>
  <si>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</si>
  <si>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</si>
  <si>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</si>
  <si>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</si>
  <si>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</si>
  <si>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</si>
  <si>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</si>
  <si>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</si>
  <si>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</si>
  <si>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</si>
  <si>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</si>
  <si>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</si>
  <si>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</si>
  <si>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</si>
  <si>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</si>
  <si>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</si>
  <si>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</si>
  <si>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</si>
  <si>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</si>
  <si>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</si>
  <si>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</si>
  <si>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</si>
  <si>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</si>
  <si>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</si>
  <si>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</si>
  <si>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</si>
  <si>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</si>
  <si>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</si>
  <si>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</si>
  <si>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</si>
  <si>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</si>
  <si>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</si>
  <si>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</si>
  <si>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</si>
  <si>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</si>
  <si>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Ръководител:………….</t>
  </si>
  <si>
    <t>1."Силорг Интернешънъл"</t>
  </si>
  <si>
    <t>2."Elka CZ"SRO</t>
  </si>
  <si>
    <t>Отчетен период:30.09.2010</t>
  </si>
  <si>
    <t xml:space="preserve">Дата на съставяне:  27.10.2010                                     </t>
  </si>
  <si>
    <t>Дата на съставяне: 27.10.2010</t>
  </si>
  <si>
    <t xml:space="preserve">Дата  на съставяне: 27.10.2010                                                                                                                             </t>
  </si>
  <si>
    <t xml:space="preserve">Дата на съставяне: 27.10.2010                        </t>
  </si>
  <si>
    <t>Дата на съставяне:27.10.2010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</si>
</sst>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8">
      <selection activeCell="B90" sqref="B90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462" t="s">
        <v>159</v>
      </c>
      <c r="F3" s="217" t="s">
        <v>2</v>
      </c>
      <c r="G3" s="172"/>
      <c r="H3" s="461">
        <v>118001673</v>
      </c>
    </row>
    <row r="4" spans="1:8" ht="15">
      <c r="A4" s="581" t="s">
        <v>3</v>
      </c>
      <c r="B4" s="587"/>
      <c r="C4" s="587"/>
      <c r="D4" s="587"/>
      <c r="E4" s="504" t="s">
        <v>159</v>
      </c>
      <c r="F4" s="583" t="s">
        <v>4</v>
      </c>
      <c r="G4" s="584"/>
      <c r="H4" s="461">
        <v>751</v>
      </c>
    </row>
    <row r="5" spans="1:8" ht="15">
      <c r="A5" s="581" t="s">
        <v>867</v>
      </c>
      <c r="B5" s="582"/>
      <c r="C5" s="582"/>
      <c r="D5" s="582"/>
      <c r="E5" s="505" t="s">
        <v>159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749</v>
      </c>
      <c r="D11" s="151">
        <v>750</v>
      </c>
      <c r="E11" s="237" t="s">
        <v>22</v>
      </c>
      <c r="F11" s="242" t="s">
        <v>23</v>
      </c>
      <c r="G11" s="152">
        <v>298</v>
      </c>
      <c r="H11" s="152">
        <v>298</v>
      </c>
    </row>
    <row r="12" spans="1:8" ht="15">
      <c r="A12" s="235" t="s">
        <v>24</v>
      </c>
      <c r="B12" s="241" t="s">
        <v>25</v>
      </c>
      <c r="C12" s="151">
        <v>755</v>
      </c>
      <c r="D12" s="151">
        <v>810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181</v>
      </c>
      <c r="D13" s="151">
        <v>220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38</v>
      </c>
      <c r="D14" s="151">
        <v>41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3</v>
      </c>
      <c r="D15" s="151">
        <v>14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298</v>
      </c>
      <c r="H17" s="154">
        <f>H11+H14+H15+H16</f>
        <v>298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12</v>
      </c>
      <c r="D18" s="151">
        <v>15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1738</v>
      </c>
      <c r="D19" s="155">
        <f>SUM(D11:D18)</f>
        <v>1850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217</v>
      </c>
      <c r="H20" s="158">
        <v>217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4599</v>
      </c>
      <c r="H21" s="156">
        <f>SUM(H22:H24)</f>
        <v>4599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328</v>
      </c>
      <c r="H22" s="152">
        <v>328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18</v>
      </c>
      <c r="D24" s="151">
        <v>37</v>
      </c>
      <c r="E24" s="237" t="s">
        <v>72</v>
      </c>
      <c r="F24" s="242" t="s">
        <v>73</v>
      </c>
      <c r="G24" s="152">
        <v>4271</v>
      </c>
      <c r="H24" s="152">
        <v>4271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4816</v>
      </c>
      <c r="H25" s="154">
        <f>H19+H20+H21</f>
        <v>4816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12</v>
      </c>
      <c r="D26" s="151">
        <v>15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30</v>
      </c>
      <c r="D27" s="155">
        <f>SUM(D23:D26)</f>
        <v>52</v>
      </c>
      <c r="E27" s="253" t="s">
        <v>83</v>
      </c>
      <c r="F27" s="242" t="s">
        <v>84</v>
      </c>
      <c r="G27" s="154">
        <f>SUM(G28:G30)</f>
        <v>-33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-33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-188</v>
      </c>
      <c r="H32" s="316">
        <v>-33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-221</v>
      </c>
      <c r="H33" s="154">
        <f>H27+H31+H32</f>
        <v>-33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851</v>
      </c>
      <c r="B34" s="244" t="s">
        <v>105</v>
      </c>
      <c r="C34" s="155">
        <f>SUM(C35:C38)</f>
        <v>13</v>
      </c>
      <c r="D34" s="155">
        <f>SUM(D35:D38)</f>
        <v>13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>
        <v>13</v>
      </c>
      <c r="D36" s="151">
        <v>13</v>
      </c>
      <c r="E36" s="237" t="s">
        <v>110</v>
      </c>
      <c r="F36" s="261" t="s">
        <v>111</v>
      </c>
      <c r="G36" s="154">
        <f>G25+G17+G33</f>
        <v>4893</v>
      </c>
      <c r="H36" s="154">
        <f>H25+H17+H33</f>
        <v>5081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13</v>
      </c>
      <c r="D45" s="155">
        <f>D34+D39+D44</f>
        <v>13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22</v>
      </c>
      <c r="H53" s="152">
        <v>22</v>
      </c>
    </row>
    <row r="54" spans="1:8" ht="15">
      <c r="A54" s="235" t="s">
        <v>166</v>
      </c>
      <c r="B54" s="249" t="s">
        <v>167</v>
      </c>
      <c r="C54" s="151">
        <v>15</v>
      </c>
      <c r="D54" s="151">
        <v>15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1796</v>
      </c>
      <c r="D55" s="155">
        <f>D19+D20+D21+D27+D32+D45+D51+D53+D54</f>
        <v>1930</v>
      </c>
      <c r="E55" s="237" t="s">
        <v>172</v>
      </c>
      <c r="F55" s="261" t="s">
        <v>173</v>
      </c>
      <c r="G55" s="154">
        <f>G49+G51+G52+G53+G54</f>
        <v>22</v>
      </c>
      <c r="H55" s="154">
        <f>H49+H51+H52+H53+H54</f>
        <v>22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1199</v>
      </c>
      <c r="D58" s="151">
        <v>1086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762</v>
      </c>
      <c r="D59" s="151">
        <v>808</v>
      </c>
      <c r="E59" s="251" t="s">
        <v>181</v>
      </c>
      <c r="F59" s="242" t="s">
        <v>182</v>
      </c>
      <c r="G59" s="152">
        <v>200</v>
      </c>
      <c r="H59" s="152">
        <v>420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211</v>
      </c>
      <c r="D61" s="151">
        <v>278</v>
      </c>
      <c r="E61" s="243" t="s">
        <v>189</v>
      </c>
      <c r="F61" s="272" t="s">
        <v>190</v>
      </c>
      <c r="G61" s="154">
        <f>SUM(G62:G68)</f>
        <v>374</v>
      </c>
      <c r="H61" s="154">
        <f>SUM(H62:H68)</f>
        <v>283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9</v>
      </c>
      <c r="H62" s="152">
        <v>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2172</v>
      </c>
      <c r="D64" s="155">
        <f>SUM(D58:D63)</f>
        <v>2172</v>
      </c>
      <c r="E64" s="237" t="s">
        <v>200</v>
      </c>
      <c r="F64" s="242" t="s">
        <v>201</v>
      </c>
      <c r="G64" s="152">
        <v>265</v>
      </c>
      <c r="H64" s="152">
        <v>150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71</v>
      </c>
      <c r="H66" s="152">
        <v>90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23</v>
      </c>
      <c r="H67" s="152">
        <v>27</v>
      </c>
    </row>
    <row r="68" spans="1:8" ht="15">
      <c r="A68" s="235" t="s">
        <v>211</v>
      </c>
      <c r="B68" s="241" t="s">
        <v>212</v>
      </c>
      <c r="C68" s="151">
        <v>667</v>
      </c>
      <c r="D68" s="151">
        <v>379</v>
      </c>
      <c r="E68" s="237" t="s">
        <v>213</v>
      </c>
      <c r="F68" s="242" t="s">
        <v>214</v>
      </c>
      <c r="G68" s="152">
        <v>6</v>
      </c>
      <c r="H68" s="152">
        <v>7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6</v>
      </c>
      <c r="H69" s="152">
        <v>7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110</v>
      </c>
      <c r="D71" s="151">
        <v>110</v>
      </c>
      <c r="E71" s="253" t="s">
        <v>46</v>
      </c>
      <c r="F71" s="273" t="s">
        <v>224</v>
      </c>
      <c r="G71" s="161">
        <f>G59+G60+G61+G69+G70</f>
        <v>580</v>
      </c>
      <c r="H71" s="161">
        <f>H59+H60+H61+H69+H70</f>
        <v>710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50</v>
      </c>
      <c r="D72" s="151">
        <v>61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19</v>
      </c>
      <c r="D74" s="151">
        <v>19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846</v>
      </c>
      <c r="D75" s="155">
        <f>SUM(D67:D74)</f>
        <v>569</v>
      </c>
      <c r="E75" s="251" t="s">
        <v>160</v>
      </c>
      <c r="F75" s="245" t="s">
        <v>234</v>
      </c>
      <c r="G75" s="152">
        <v>50</v>
      </c>
      <c r="H75" s="152">
        <v>50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630</v>
      </c>
      <c r="H79" s="162">
        <f>H71+H74+H75+H76</f>
        <v>760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4</v>
      </c>
      <c r="D87" s="151">
        <v>2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726</v>
      </c>
      <c r="D88" s="151">
        <v>1188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730</v>
      </c>
      <c r="D91" s="155">
        <f>SUM(D87:D90)</f>
        <v>1190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1</v>
      </c>
      <c r="D92" s="151">
        <v>2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3749</v>
      </c>
      <c r="D93" s="155">
        <f>D64+D75+D84+D91+D92</f>
        <v>3933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5545</v>
      </c>
      <c r="D94" s="164">
        <f>D93+D55</f>
        <v>5863</v>
      </c>
      <c r="E94" s="449" t="s">
        <v>270</v>
      </c>
      <c r="F94" s="289" t="s">
        <v>271</v>
      </c>
      <c r="G94" s="165">
        <f>G36+G39+G55+G79</f>
        <v>5545</v>
      </c>
      <c r="H94" s="165">
        <f>H36+H39+H55+H79</f>
        <v>5863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852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869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864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36" right="0.16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tabSelected="1" workbookViewId="0" topLeftCell="B10">
      <selection activeCell="I11" sqref="I11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 </v>
      </c>
      <c r="C2" s="590"/>
      <c r="D2" s="590"/>
      <c r="E2" s="590"/>
      <c r="F2" s="577" t="s">
        <v>2</v>
      </c>
      <c r="G2" s="577"/>
      <c r="H2" s="526">
        <f>'справка №1-БАЛАНС'!H3</f>
        <v>118001673</v>
      </c>
    </row>
    <row r="3" spans="1:8" ht="15">
      <c r="A3" s="467" t="s">
        <v>275</v>
      </c>
      <c r="B3" s="590" t="str">
        <f>'справка №1-БАЛАНС'!E4</f>
        <v> </v>
      </c>
      <c r="C3" s="590"/>
      <c r="D3" s="590"/>
      <c r="E3" s="590"/>
      <c r="F3" s="546" t="s">
        <v>4</v>
      </c>
      <c r="G3" s="527"/>
      <c r="H3" s="527">
        <f>'справка №1-БАЛАНС'!H4</f>
        <v>751</v>
      </c>
    </row>
    <row r="4" spans="1:8" ht="17.25" customHeight="1">
      <c r="A4" s="467" t="s">
        <v>5</v>
      </c>
      <c r="B4" s="576" t="str">
        <f>'справка №1-БАЛАНС'!E5</f>
        <v> </v>
      </c>
      <c r="C4" s="576"/>
      <c r="D4" s="576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1532</v>
      </c>
      <c r="D9" s="46">
        <v>1027</v>
      </c>
      <c r="E9" s="298" t="s">
        <v>285</v>
      </c>
      <c r="F9" s="549" t="s">
        <v>286</v>
      </c>
      <c r="G9" s="550">
        <v>2479</v>
      </c>
      <c r="H9" s="550">
        <v>1989</v>
      </c>
    </row>
    <row r="10" spans="1:8" ht="12">
      <c r="A10" s="298" t="s">
        <v>287</v>
      </c>
      <c r="B10" s="299" t="s">
        <v>288</v>
      </c>
      <c r="C10" s="46">
        <v>360</v>
      </c>
      <c r="D10" s="46">
        <v>370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138</v>
      </c>
      <c r="D11" s="46">
        <v>119</v>
      </c>
      <c r="E11" s="300" t="s">
        <v>293</v>
      </c>
      <c r="F11" s="549" t="s">
        <v>294</v>
      </c>
      <c r="G11" s="550">
        <v>117</v>
      </c>
      <c r="H11" s="550">
        <v>83</v>
      </c>
    </row>
    <row r="12" spans="1:8" ht="12">
      <c r="A12" s="298" t="s">
        <v>295</v>
      </c>
      <c r="B12" s="299" t="s">
        <v>296</v>
      </c>
      <c r="C12" s="46">
        <v>545</v>
      </c>
      <c r="D12" s="46">
        <v>508</v>
      </c>
      <c r="E12" s="300" t="s">
        <v>78</v>
      </c>
      <c r="F12" s="549" t="s">
        <v>297</v>
      </c>
      <c r="G12" s="550">
        <v>70</v>
      </c>
      <c r="H12" s="550">
        <v>42</v>
      </c>
    </row>
    <row r="13" spans="1:18" ht="12">
      <c r="A13" s="298" t="s">
        <v>298</v>
      </c>
      <c r="B13" s="299" t="s">
        <v>299</v>
      </c>
      <c r="C13" s="46">
        <v>90</v>
      </c>
      <c r="D13" s="46">
        <v>98</v>
      </c>
      <c r="E13" s="301" t="s">
        <v>51</v>
      </c>
      <c r="F13" s="551" t="s">
        <v>300</v>
      </c>
      <c r="G13" s="548">
        <f>SUM(G9:G12)</f>
        <v>2666</v>
      </c>
      <c r="H13" s="548">
        <f>SUM(H9:H12)</f>
        <v>2114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25</v>
      </c>
      <c r="D14" s="46">
        <v>10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111</v>
      </c>
      <c r="D15" s="47">
        <v>-30</v>
      </c>
      <c r="E15" s="296" t="s">
        <v>305</v>
      </c>
      <c r="F15" s="554" t="s">
        <v>306</v>
      </c>
      <c r="G15" s="550">
        <v>3</v>
      </c>
      <c r="H15" s="550">
        <v>2</v>
      </c>
    </row>
    <row r="16" spans="1:8" ht="12">
      <c r="A16" s="298" t="s">
        <v>307</v>
      </c>
      <c r="B16" s="299" t="s">
        <v>308</v>
      </c>
      <c r="C16" s="47">
        <v>29</v>
      </c>
      <c r="D16" s="47">
        <v>19</v>
      </c>
      <c r="E16" s="298" t="s">
        <v>309</v>
      </c>
      <c r="F16" s="552" t="s">
        <v>310</v>
      </c>
      <c r="G16" s="555">
        <v>3</v>
      </c>
      <c r="H16" s="555">
        <v>2</v>
      </c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2830</v>
      </c>
      <c r="D19" s="49">
        <f>SUM(D9:D15)+D16</f>
        <v>2121</v>
      </c>
      <c r="E19" s="304" t="s">
        <v>317</v>
      </c>
      <c r="F19" s="552" t="s">
        <v>318</v>
      </c>
      <c r="G19" s="550">
        <v>4</v>
      </c>
      <c r="H19" s="550">
        <v>17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16</v>
      </c>
      <c r="D22" s="46">
        <v>18</v>
      </c>
      <c r="E22" s="304" t="s">
        <v>326</v>
      </c>
      <c r="F22" s="552" t="s">
        <v>327</v>
      </c>
      <c r="G22" s="550">
        <v>6</v>
      </c>
      <c r="H22" s="550">
        <v>46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11</v>
      </c>
      <c r="D24" s="46">
        <v>22</v>
      </c>
      <c r="E24" s="301" t="s">
        <v>103</v>
      </c>
      <c r="F24" s="554" t="s">
        <v>334</v>
      </c>
      <c r="G24" s="548">
        <f>SUM(G19:G23)</f>
        <v>10</v>
      </c>
      <c r="H24" s="548">
        <f>SUM(H19:H23)</f>
        <v>63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10</v>
      </c>
      <c r="D25" s="46">
        <v>11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37</v>
      </c>
      <c r="D26" s="49">
        <f>SUM(D22:D25)</f>
        <v>51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2867</v>
      </c>
      <c r="D28" s="50">
        <f>D26+D19</f>
        <v>2172</v>
      </c>
      <c r="E28" s="127" t="s">
        <v>339</v>
      </c>
      <c r="F28" s="554" t="s">
        <v>340</v>
      </c>
      <c r="G28" s="548">
        <f>G13+G15+G24</f>
        <v>2679</v>
      </c>
      <c r="H28" s="548">
        <f>H13+H15+H24</f>
        <v>2179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7</v>
      </c>
      <c r="E30" s="127" t="s">
        <v>343</v>
      </c>
      <c r="F30" s="554" t="s">
        <v>344</v>
      </c>
      <c r="G30" s="53">
        <f>IF((C28-G28)&gt;0,C28-G28,0)</f>
        <v>188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853</v>
      </c>
      <c r="B31" s="306" t="s">
        <v>345</v>
      </c>
      <c r="C31" s="46"/>
      <c r="D31" s="46"/>
      <c r="E31" s="296" t="s">
        <v>856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2867</v>
      </c>
      <c r="D33" s="49">
        <f>D28-D31+D32</f>
        <v>2172</v>
      </c>
      <c r="E33" s="127" t="s">
        <v>353</v>
      </c>
      <c r="F33" s="554" t="s">
        <v>354</v>
      </c>
      <c r="G33" s="53">
        <f>G32-G31+G28</f>
        <v>2679</v>
      </c>
      <c r="H33" s="53">
        <f>H32-H31+H28</f>
        <v>2179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7</v>
      </c>
      <c r="E34" s="128" t="s">
        <v>357</v>
      </c>
      <c r="F34" s="554" t="s">
        <v>358</v>
      </c>
      <c r="G34" s="548">
        <f>IF((C33-G33)&gt;0,C33-G33,0)</f>
        <v>188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7</v>
      </c>
      <c r="E39" s="313" t="s">
        <v>369</v>
      </c>
      <c r="F39" s="558" t="s">
        <v>370</v>
      </c>
      <c r="G39" s="559">
        <f>IF(G34&gt;0,IF(C35+G34&lt;0,0,C35+G34),IF(C34-C35&lt;0,C35-C34,0))</f>
        <v>188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7</v>
      </c>
      <c r="E41" s="127" t="s">
        <v>376</v>
      </c>
      <c r="F41" s="571" t="s">
        <v>377</v>
      </c>
      <c r="G41" s="52">
        <f>IF(C39=0,IF(G39-G40&gt;0,G39-G40+C40,0),IF(C39-C40&lt;0,C40-C39+G40,0))</f>
        <v>188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2867</v>
      </c>
      <c r="D42" s="53">
        <f>D33+D35+D39</f>
        <v>2179</v>
      </c>
      <c r="E42" s="128" t="s">
        <v>380</v>
      </c>
      <c r="F42" s="129" t="s">
        <v>381</v>
      </c>
      <c r="G42" s="53">
        <f>G39+G33</f>
        <v>2867</v>
      </c>
      <c r="H42" s="53">
        <f>H39+H33</f>
        <v>2179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78" t="s">
        <v>862</v>
      </c>
      <c r="B45" s="578"/>
      <c r="C45" s="578"/>
      <c r="D45" s="578"/>
      <c r="E45" s="57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40478</v>
      </c>
      <c r="C48" s="427" t="s">
        <v>382</v>
      </c>
      <c r="D48" s="588"/>
      <c r="E48" s="588"/>
      <c r="F48" s="588"/>
      <c r="G48" s="588"/>
      <c r="H48" s="588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9"/>
      <c r="E50" s="589"/>
      <c r="F50" s="589"/>
      <c r="G50" s="589"/>
      <c r="H50" s="589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1" right="0.17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5">
      <selection activeCell="B53" sqref="B5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 </v>
      </c>
      <c r="C4" s="541" t="s">
        <v>2</v>
      </c>
      <c r="D4" s="541">
        <f>'справка №1-БАЛАНС'!H3</f>
        <v>118001673</v>
      </c>
      <c r="E4" s="323"/>
      <c r="F4" s="323"/>
    </row>
    <row r="5" spans="1:4" ht="15">
      <c r="A5" s="470" t="s">
        <v>275</v>
      </c>
      <c r="B5" s="470" t="str">
        <f>'справка №1-БАЛАНС'!E4</f>
        <v> </v>
      </c>
      <c r="C5" s="542" t="s">
        <v>4</v>
      </c>
      <c r="D5" s="541">
        <f>'справка №1-БАЛАНС'!H4</f>
        <v>751</v>
      </c>
    </row>
    <row r="6" spans="1:6" ht="12" customHeight="1">
      <c r="A6" s="471" t="s">
        <v>5</v>
      </c>
      <c r="B6" s="506" t="str">
        <f>'справка №1-БАЛАНС'!E5</f>
        <v> 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2757</v>
      </c>
      <c r="D10" s="54">
        <v>2438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-2175</v>
      </c>
      <c r="D11" s="54">
        <v>-1696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-797</v>
      </c>
      <c r="D13" s="54">
        <v>-742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-6</v>
      </c>
      <c r="D18" s="54">
        <v>24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-221</v>
      </c>
      <c r="D20" s="55">
        <f>SUM(D10:D19)</f>
        <v>24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-5</v>
      </c>
      <c r="D22" s="54">
        <v>-71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5</v>
      </c>
      <c r="D23" s="54">
        <v>5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-66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50</v>
      </c>
      <c r="D36" s="54">
        <v>360</v>
      </c>
      <c r="E36" s="130"/>
      <c r="F36" s="130"/>
    </row>
    <row r="37" spans="1:6" ht="12">
      <c r="A37" s="332" t="s">
        <v>438</v>
      </c>
      <c r="B37" s="333" t="s">
        <v>439</v>
      </c>
      <c r="C37" s="54">
        <v>-270</v>
      </c>
      <c r="D37" s="54">
        <v>-140</v>
      </c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>
        <v>-12</v>
      </c>
      <c r="D39" s="54">
        <v>-1</v>
      </c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>
        <v>-10</v>
      </c>
      <c r="D41" s="54">
        <v>-22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-242</v>
      </c>
      <c r="D42" s="55">
        <f>SUM(D34:D41)</f>
        <v>197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-463</v>
      </c>
      <c r="D43" s="55">
        <f>D42+D32+D20</f>
        <v>155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1211</v>
      </c>
      <c r="D44" s="132">
        <v>1193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748</v>
      </c>
      <c r="D45" s="55">
        <f>D44+D43</f>
        <v>1348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730</v>
      </c>
      <c r="D46" s="56">
        <v>1330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868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79"/>
      <c r="D50" s="57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79"/>
      <c r="D52" s="57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25" top="0.85" bottom="0.45" header="0.26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9">
      <selection activeCell="B40" sqref="B40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0" t="s">
        <v>460</v>
      </c>
      <c r="B1" s="580"/>
      <c r="C1" s="580"/>
      <c r="D1" s="580"/>
      <c r="E1" s="580"/>
      <c r="F1" s="580"/>
      <c r="G1" s="580"/>
      <c r="H1" s="580"/>
      <c r="I1" s="580"/>
      <c r="J1" s="580"/>
      <c r="K1" s="580"/>
      <c r="L1" s="580"/>
      <c r="M1" s="58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 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118001673</v>
      </c>
      <c r="N3" s="2"/>
    </row>
    <row r="4" spans="1:15" s="532" customFormat="1" ht="13.5" customHeight="1">
      <c r="A4" s="467" t="s">
        <v>461</v>
      </c>
      <c r="B4" s="592" t="str">
        <f>'справка №1-БАЛАНС'!E4</f>
        <v> 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>
        <f>'справка №1-БАЛАНС'!H4</f>
        <v>751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 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298</v>
      </c>
      <c r="D11" s="58">
        <f>'справка №1-БАЛАНС'!H19</f>
        <v>0</v>
      </c>
      <c r="E11" s="58">
        <f>'справка №1-БАЛАНС'!H20</f>
        <v>217</v>
      </c>
      <c r="F11" s="58">
        <f>'справка №1-БАЛАНС'!H22</f>
        <v>328</v>
      </c>
      <c r="G11" s="58">
        <f>'справка №1-БАЛАНС'!H23</f>
        <v>0</v>
      </c>
      <c r="H11" s="60">
        <v>4271</v>
      </c>
      <c r="I11" s="58">
        <f>'справка №1-БАЛАНС'!H28+'справка №1-БАЛАНС'!H31</f>
        <v>0</v>
      </c>
      <c r="J11" s="58">
        <f>'справка №1-БАЛАНС'!H29+'справка №1-БАЛАНС'!H32</f>
        <v>-33</v>
      </c>
      <c r="K11" s="60"/>
      <c r="L11" s="344">
        <f>SUM(C11:K11)</f>
        <v>5081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298</v>
      </c>
      <c r="D15" s="61">
        <f aca="true" t="shared" si="2" ref="D15:M15">D11+D12</f>
        <v>0</v>
      </c>
      <c r="E15" s="61">
        <f t="shared" si="2"/>
        <v>217</v>
      </c>
      <c r="F15" s="61">
        <f t="shared" si="2"/>
        <v>328</v>
      </c>
      <c r="G15" s="61">
        <f t="shared" si="2"/>
        <v>0</v>
      </c>
      <c r="H15" s="61">
        <f t="shared" si="2"/>
        <v>4271</v>
      </c>
      <c r="I15" s="61">
        <f t="shared" si="2"/>
        <v>0</v>
      </c>
      <c r="J15" s="61">
        <f t="shared" si="2"/>
        <v>-33</v>
      </c>
      <c r="K15" s="61">
        <f t="shared" si="2"/>
        <v>0</v>
      </c>
      <c r="L15" s="344">
        <f t="shared" si="1"/>
        <v>5081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-188</v>
      </c>
      <c r="K16" s="60"/>
      <c r="L16" s="344">
        <f t="shared" si="1"/>
        <v>-188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298</v>
      </c>
      <c r="D29" s="59">
        <f aca="true" t="shared" si="6" ref="D29:M29">D17+D20+D21+D24+D28+D27+D15+D16</f>
        <v>0</v>
      </c>
      <c r="E29" s="59">
        <f t="shared" si="6"/>
        <v>217</v>
      </c>
      <c r="F29" s="59">
        <f t="shared" si="6"/>
        <v>328</v>
      </c>
      <c r="G29" s="59">
        <f t="shared" si="6"/>
        <v>0</v>
      </c>
      <c r="H29" s="59">
        <f t="shared" si="6"/>
        <v>4271</v>
      </c>
      <c r="I29" s="59">
        <f t="shared" si="6"/>
        <v>0</v>
      </c>
      <c r="J29" s="59">
        <f t="shared" si="6"/>
        <v>-221</v>
      </c>
      <c r="K29" s="59">
        <f t="shared" si="6"/>
        <v>0</v>
      </c>
      <c r="L29" s="344">
        <f t="shared" si="1"/>
        <v>4893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298</v>
      </c>
      <c r="D32" s="59">
        <f t="shared" si="7"/>
        <v>0</v>
      </c>
      <c r="E32" s="59">
        <f t="shared" si="7"/>
        <v>217</v>
      </c>
      <c r="F32" s="59">
        <f t="shared" si="7"/>
        <v>328</v>
      </c>
      <c r="G32" s="59">
        <f t="shared" si="7"/>
        <v>0</v>
      </c>
      <c r="H32" s="59">
        <f t="shared" si="7"/>
        <v>4271</v>
      </c>
      <c r="I32" s="59">
        <f t="shared" si="7"/>
        <v>0</v>
      </c>
      <c r="J32" s="59">
        <f t="shared" si="7"/>
        <v>-221</v>
      </c>
      <c r="K32" s="59">
        <f t="shared" si="7"/>
        <v>0</v>
      </c>
      <c r="L32" s="344">
        <f t="shared" si="1"/>
        <v>4893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863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522</v>
      </c>
      <c r="E38" s="591"/>
      <c r="F38" s="591"/>
      <c r="G38" s="591"/>
      <c r="H38" s="591"/>
      <c r="I38" s="591"/>
      <c r="J38" s="15" t="s">
        <v>858</v>
      </c>
      <c r="K38" s="15"/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6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25">
      <selection activeCell="E46" sqref="E4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9" t="s">
        <v>384</v>
      </c>
      <c r="B2" s="610"/>
      <c r="C2" s="611" t="str">
        <f>'справка №1-БАЛАНС'!E3</f>
        <v> </v>
      </c>
      <c r="D2" s="611"/>
      <c r="E2" s="611"/>
      <c r="F2" s="611"/>
      <c r="G2" s="611"/>
      <c r="H2" s="61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118001673</v>
      </c>
      <c r="P2" s="483"/>
      <c r="Q2" s="483"/>
      <c r="R2" s="526"/>
    </row>
    <row r="3" spans="1:18" ht="15">
      <c r="A3" s="609" t="s">
        <v>5</v>
      </c>
      <c r="B3" s="610"/>
      <c r="C3" s="612" t="str">
        <f>'справка №1-БАЛАНС'!E5</f>
        <v> </v>
      </c>
      <c r="D3" s="612"/>
      <c r="E3" s="612"/>
      <c r="F3" s="485"/>
      <c r="G3" s="485"/>
      <c r="H3" s="485"/>
      <c r="I3" s="485"/>
      <c r="J3" s="485"/>
      <c r="K3" s="485"/>
      <c r="L3" s="485"/>
      <c r="M3" s="601" t="s">
        <v>4</v>
      </c>
      <c r="N3" s="601"/>
      <c r="O3" s="482">
        <f>'справка №1-БАЛАНС'!H4</f>
        <v>751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2" t="s">
        <v>464</v>
      </c>
      <c r="B5" s="603"/>
      <c r="C5" s="606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599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599" t="s">
        <v>530</v>
      </c>
      <c r="R5" s="599" t="s">
        <v>531</v>
      </c>
    </row>
    <row r="6" spans="1:18" s="100" customFormat="1" ht="48">
      <c r="A6" s="604"/>
      <c r="B6" s="605"/>
      <c r="C6" s="607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0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0"/>
      <c r="R6" s="600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750</v>
      </c>
      <c r="E9" s="189"/>
      <c r="F9" s="189">
        <v>1</v>
      </c>
      <c r="G9" s="74">
        <f>D9+E9-F9</f>
        <v>749</v>
      </c>
      <c r="H9" s="65"/>
      <c r="I9" s="65"/>
      <c r="J9" s="74">
        <f>G9+H9-I9</f>
        <v>749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749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1832</v>
      </c>
      <c r="E10" s="189"/>
      <c r="F10" s="189"/>
      <c r="G10" s="74">
        <f aca="true" t="shared" si="2" ref="G10:G39">D10+E10-F10</f>
        <v>1832</v>
      </c>
      <c r="H10" s="65"/>
      <c r="I10" s="65"/>
      <c r="J10" s="74">
        <f aca="true" t="shared" si="3" ref="J10:J39">G10+H10-I10</f>
        <v>1832</v>
      </c>
      <c r="K10" s="65">
        <v>1022</v>
      </c>
      <c r="L10" s="65">
        <v>55</v>
      </c>
      <c r="M10" s="65"/>
      <c r="N10" s="74">
        <f aca="true" t="shared" si="4" ref="N10:N39">K10+L10-M10</f>
        <v>1077</v>
      </c>
      <c r="O10" s="65"/>
      <c r="P10" s="65"/>
      <c r="Q10" s="74">
        <f t="shared" si="0"/>
        <v>1077</v>
      </c>
      <c r="R10" s="74">
        <f t="shared" si="1"/>
        <v>755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2388</v>
      </c>
      <c r="E11" s="189">
        <v>5</v>
      </c>
      <c r="F11" s="189"/>
      <c r="G11" s="74">
        <f t="shared" si="2"/>
        <v>2393</v>
      </c>
      <c r="H11" s="65"/>
      <c r="I11" s="65"/>
      <c r="J11" s="74">
        <f t="shared" si="3"/>
        <v>2393</v>
      </c>
      <c r="K11" s="65">
        <v>2168</v>
      </c>
      <c r="L11" s="65">
        <v>44</v>
      </c>
      <c r="M11" s="65"/>
      <c r="N11" s="74">
        <f t="shared" si="4"/>
        <v>2212</v>
      </c>
      <c r="O11" s="65"/>
      <c r="P11" s="65"/>
      <c r="Q11" s="74">
        <f t="shared" si="0"/>
        <v>2212</v>
      </c>
      <c r="R11" s="74">
        <f t="shared" si="1"/>
        <v>181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137</v>
      </c>
      <c r="E12" s="189"/>
      <c r="F12" s="189"/>
      <c r="G12" s="74">
        <f t="shared" si="2"/>
        <v>137</v>
      </c>
      <c r="H12" s="65"/>
      <c r="I12" s="65"/>
      <c r="J12" s="74">
        <f t="shared" si="3"/>
        <v>137</v>
      </c>
      <c r="K12" s="65">
        <v>96</v>
      </c>
      <c r="L12" s="65">
        <v>3</v>
      </c>
      <c r="M12" s="65"/>
      <c r="N12" s="74">
        <f t="shared" si="4"/>
        <v>99</v>
      </c>
      <c r="O12" s="65"/>
      <c r="P12" s="65"/>
      <c r="Q12" s="74">
        <f t="shared" si="0"/>
        <v>99</v>
      </c>
      <c r="R12" s="74">
        <f t="shared" si="1"/>
        <v>38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180</v>
      </c>
      <c r="E13" s="189"/>
      <c r="F13" s="189"/>
      <c r="G13" s="74">
        <f t="shared" si="2"/>
        <v>180</v>
      </c>
      <c r="H13" s="65"/>
      <c r="I13" s="65"/>
      <c r="J13" s="74">
        <f t="shared" si="3"/>
        <v>180</v>
      </c>
      <c r="K13" s="65">
        <v>166</v>
      </c>
      <c r="L13" s="65">
        <v>11</v>
      </c>
      <c r="M13" s="65"/>
      <c r="N13" s="74">
        <f t="shared" si="4"/>
        <v>177</v>
      </c>
      <c r="O13" s="65"/>
      <c r="P13" s="65"/>
      <c r="Q13" s="74">
        <f t="shared" si="0"/>
        <v>177</v>
      </c>
      <c r="R13" s="74">
        <f t="shared" si="1"/>
        <v>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>
        <v>177</v>
      </c>
      <c r="E16" s="189"/>
      <c r="F16" s="189"/>
      <c r="G16" s="74">
        <f t="shared" si="2"/>
        <v>177</v>
      </c>
      <c r="H16" s="65"/>
      <c r="I16" s="65"/>
      <c r="J16" s="74">
        <f t="shared" si="3"/>
        <v>177</v>
      </c>
      <c r="K16" s="65">
        <v>162</v>
      </c>
      <c r="L16" s="65">
        <v>3</v>
      </c>
      <c r="M16" s="65"/>
      <c r="N16" s="74">
        <f t="shared" si="4"/>
        <v>165</v>
      </c>
      <c r="O16" s="65"/>
      <c r="P16" s="65"/>
      <c r="Q16" s="74">
        <f aca="true" t="shared" si="5" ref="Q16:Q25">N16+O16-P16</f>
        <v>165</v>
      </c>
      <c r="R16" s="74">
        <f aca="true" t="shared" si="6" ref="R16:R25">J16-Q16</f>
        <v>12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5464</v>
      </c>
      <c r="E17" s="194">
        <f>SUM(E9:E16)</f>
        <v>5</v>
      </c>
      <c r="F17" s="194">
        <f>SUM(F9:F16)</f>
        <v>1</v>
      </c>
      <c r="G17" s="74">
        <f t="shared" si="2"/>
        <v>5468</v>
      </c>
      <c r="H17" s="75">
        <f>SUM(H9:H16)</f>
        <v>0</v>
      </c>
      <c r="I17" s="75">
        <f>SUM(I9:I16)</f>
        <v>0</v>
      </c>
      <c r="J17" s="74">
        <f t="shared" si="3"/>
        <v>5468</v>
      </c>
      <c r="K17" s="75">
        <f>SUM(K9:K16)</f>
        <v>3614</v>
      </c>
      <c r="L17" s="75">
        <f>SUM(L9:L16)</f>
        <v>116</v>
      </c>
      <c r="M17" s="75">
        <f>SUM(M9:M16)</f>
        <v>0</v>
      </c>
      <c r="N17" s="74">
        <f t="shared" si="4"/>
        <v>3730</v>
      </c>
      <c r="O17" s="75">
        <f>SUM(O9:O16)</f>
        <v>0</v>
      </c>
      <c r="P17" s="75">
        <f>SUM(P9:P16)</f>
        <v>0</v>
      </c>
      <c r="Q17" s="74">
        <f t="shared" si="5"/>
        <v>3730</v>
      </c>
      <c r="R17" s="74">
        <f t="shared" si="6"/>
        <v>1738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53</v>
      </c>
      <c r="E22" s="189"/>
      <c r="F22" s="189"/>
      <c r="G22" s="74">
        <f t="shared" si="2"/>
        <v>53</v>
      </c>
      <c r="H22" s="65"/>
      <c r="I22" s="65"/>
      <c r="J22" s="74">
        <f t="shared" si="3"/>
        <v>53</v>
      </c>
      <c r="K22" s="65">
        <v>16</v>
      </c>
      <c r="L22" s="65">
        <v>19</v>
      </c>
      <c r="M22" s="65"/>
      <c r="N22" s="74">
        <f t="shared" si="4"/>
        <v>35</v>
      </c>
      <c r="O22" s="65"/>
      <c r="P22" s="65"/>
      <c r="Q22" s="74">
        <f t="shared" si="5"/>
        <v>35</v>
      </c>
      <c r="R22" s="74">
        <f t="shared" si="6"/>
        <v>18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22</v>
      </c>
      <c r="E24" s="189"/>
      <c r="F24" s="189"/>
      <c r="G24" s="74">
        <f t="shared" si="2"/>
        <v>22</v>
      </c>
      <c r="H24" s="65"/>
      <c r="I24" s="65"/>
      <c r="J24" s="74">
        <f t="shared" si="3"/>
        <v>22</v>
      </c>
      <c r="K24" s="65">
        <v>7</v>
      </c>
      <c r="L24" s="65">
        <v>3</v>
      </c>
      <c r="M24" s="65"/>
      <c r="N24" s="74">
        <f t="shared" si="4"/>
        <v>10</v>
      </c>
      <c r="O24" s="65"/>
      <c r="P24" s="65"/>
      <c r="Q24" s="74">
        <f t="shared" si="5"/>
        <v>10</v>
      </c>
      <c r="R24" s="74">
        <f t="shared" si="6"/>
        <v>12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839</v>
      </c>
      <c r="C25" s="376" t="s">
        <v>583</v>
      </c>
      <c r="D25" s="190">
        <f>SUM(D21:D24)</f>
        <v>75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75</v>
      </c>
      <c r="H25" s="66">
        <f t="shared" si="7"/>
        <v>0</v>
      </c>
      <c r="I25" s="66">
        <f t="shared" si="7"/>
        <v>0</v>
      </c>
      <c r="J25" s="67">
        <f t="shared" si="3"/>
        <v>75</v>
      </c>
      <c r="K25" s="66">
        <f t="shared" si="7"/>
        <v>23</v>
      </c>
      <c r="L25" s="66">
        <f t="shared" si="7"/>
        <v>22</v>
      </c>
      <c r="M25" s="66">
        <f t="shared" si="7"/>
        <v>0</v>
      </c>
      <c r="N25" s="67">
        <f t="shared" si="4"/>
        <v>45</v>
      </c>
      <c r="O25" s="66">
        <f t="shared" si="7"/>
        <v>0</v>
      </c>
      <c r="P25" s="66">
        <f t="shared" si="7"/>
        <v>0</v>
      </c>
      <c r="Q25" s="67">
        <f t="shared" si="5"/>
        <v>45</v>
      </c>
      <c r="R25" s="67">
        <f t="shared" si="6"/>
        <v>30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854</v>
      </c>
      <c r="C27" s="380" t="s">
        <v>586</v>
      </c>
      <c r="D27" s="192">
        <f>SUM(D28:D31)</f>
        <v>13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13</v>
      </c>
      <c r="H27" s="70">
        <f t="shared" si="8"/>
        <v>0</v>
      </c>
      <c r="I27" s="70">
        <f t="shared" si="8"/>
        <v>0</v>
      </c>
      <c r="J27" s="71">
        <f t="shared" si="3"/>
        <v>13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13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>
        <v>13</v>
      </c>
      <c r="E29" s="189"/>
      <c r="F29" s="189"/>
      <c r="G29" s="74">
        <f t="shared" si="2"/>
        <v>13</v>
      </c>
      <c r="H29" s="72"/>
      <c r="I29" s="72"/>
      <c r="J29" s="74">
        <f t="shared" si="3"/>
        <v>13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13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855</v>
      </c>
      <c r="C38" s="369" t="s">
        <v>602</v>
      </c>
      <c r="D38" s="194">
        <f>D27+D32+D37</f>
        <v>13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13</v>
      </c>
      <c r="H38" s="75">
        <f t="shared" si="12"/>
        <v>0</v>
      </c>
      <c r="I38" s="75">
        <f t="shared" si="12"/>
        <v>0</v>
      </c>
      <c r="J38" s="74">
        <f t="shared" si="3"/>
        <v>13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13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5552</v>
      </c>
      <c r="E40" s="438">
        <f>E17+E18+E19+E25+E38+E39</f>
        <v>5</v>
      </c>
      <c r="F40" s="438">
        <f aca="true" t="shared" si="13" ref="F40:R40">F17+F18+F19+F25+F38+F39</f>
        <v>1</v>
      </c>
      <c r="G40" s="438">
        <f t="shared" si="13"/>
        <v>5556</v>
      </c>
      <c r="H40" s="438">
        <f t="shared" si="13"/>
        <v>0</v>
      </c>
      <c r="I40" s="438">
        <f t="shared" si="13"/>
        <v>0</v>
      </c>
      <c r="J40" s="438">
        <f t="shared" si="13"/>
        <v>5556</v>
      </c>
      <c r="K40" s="438">
        <f t="shared" si="13"/>
        <v>3637</v>
      </c>
      <c r="L40" s="438">
        <f t="shared" si="13"/>
        <v>138</v>
      </c>
      <c r="M40" s="438">
        <f t="shared" si="13"/>
        <v>0</v>
      </c>
      <c r="N40" s="438">
        <f t="shared" si="13"/>
        <v>3775</v>
      </c>
      <c r="O40" s="438">
        <f t="shared" si="13"/>
        <v>0</v>
      </c>
      <c r="P40" s="438">
        <f t="shared" si="13"/>
        <v>0</v>
      </c>
      <c r="Q40" s="438">
        <f t="shared" si="13"/>
        <v>3775</v>
      </c>
      <c r="R40" s="438">
        <f t="shared" si="13"/>
        <v>1781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871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8"/>
      <c r="L44" s="608"/>
      <c r="M44" s="608"/>
      <c r="N44" s="608"/>
      <c r="O44" s="597" t="s">
        <v>782</v>
      </c>
      <c r="P44" s="598"/>
      <c r="Q44" s="598"/>
      <c r="R44" s="59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82">
      <selection activeCell="C109" sqref="C109:F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610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19" t="str">
        <f>'справка №1-БАЛАНС'!E3</f>
        <v> </v>
      </c>
      <c r="C3" s="620"/>
      <c r="D3" s="526" t="s">
        <v>2</v>
      </c>
      <c r="E3" s="107">
        <f>'справка №1-БАЛАНС'!H3</f>
        <v>118001673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 </v>
      </c>
      <c r="C4" s="618"/>
      <c r="D4" s="527" t="s">
        <v>4</v>
      </c>
      <c r="E4" s="107">
        <f>'справка №1-БАЛАНС'!H4</f>
        <v>751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15</v>
      </c>
      <c r="D21" s="108"/>
      <c r="E21" s="120">
        <f t="shared" si="0"/>
        <v>15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667</v>
      </c>
      <c r="D28" s="108">
        <v>667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/>
      <c r="D29" s="108"/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96</v>
      </c>
      <c r="D31" s="108">
        <v>96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>
        <v>14</v>
      </c>
      <c r="D32" s="108">
        <v>14</v>
      </c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50</v>
      </c>
      <c r="D33" s="105">
        <f>SUM(D34:D37)</f>
        <v>50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50</v>
      </c>
      <c r="D35" s="108">
        <v>50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19</v>
      </c>
      <c r="D38" s="105">
        <f>SUM(D39:D42)</f>
        <v>19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>
        <v>1</v>
      </c>
      <c r="D39" s="108">
        <v>1</v>
      </c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18</v>
      </c>
      <c r="D42" s="108">
        <v>18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846</v>
      </c>
      <c r="D43" s="104">
        <f>D24+D28+D29+D31+D30+D32+D33+D38</f>
        <v>846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861</v>
      </c>
      <c r="D44" s="103">
        <f>D43+D21+D19+D9</f>
        <v>846</v>
      </c>
      <c r="E44" s="118">
        <f>E43+E21+E19+E9</f>
        <v>15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/>
      <c r="D57" s="108"/>
      <c r="E57" s="119">
        <f t="shared" si="1"/>
        <v>0</v>
      </c>
      <c r="F57" s="108"/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/>
      <c r="D62" s="108"/>
      <c r="E62" s="119">
        <f t="shared" si="1"/>
        <v>0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/>
      <c r="D64" s="108"/>
      <c r="E64" s="119">
        <f t="shared" si="1"/>
        <v>0</v>
      </c>
      <c r="F64" s="110"/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22</v>
      </c>
      <c r="D68" s="108"/>
      <c r="E68" s="119">
        <f t="shared" si="1"/>
        <v>22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9</v>
      </c>
      <c r="D71" s="105">
        <f>SUM(D72:D74)</f>
        <v>9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9</v>
      </c>
      <c r="D73" s="108">
        <v>9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200</v>
      </c>
      <c r="D75" s="103">
        <f>D76+D78</f>
        <v>200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200</v>
      </c>
      <c r="D76" s="108">
        <v>200</v>
      </c>
      <c r="E76" s="119">
        <f t="shared" si="1"/>
        <v>0</v>
      </c>
      <c r="F76" s="108"/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/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365</v>
      </c>
      <c r="D85" s="104">
        <f>SUM(D86:D90)+D94</f>
        <v>365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/>
      <c r="D86" s="108"/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265</v>
      </c>
      <c r="D87" s="108">
        <v>265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/>
      <c r="D88" s="108"/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71</v>
      </c>
      <c r="D89" s="108">
        <v>71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6</v>
      </c>
      <c r="D90" s="103">
        <f>SUM(D91:D93)</f>
        <v>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/>
      <c r="D91" s="108"/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6</v>
      </c>
      <c r="D93" s="108">
        <v>6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23</v>
      </c>
      <c r="D94" s="108">
        <v>23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6</v>
      </c>
      <c r="D95" s="108">
        <v>6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580</v>
      </c>
      <c r="D96" s="104">
        <f>D85+D80+D75+D71+D95</f>
        <v>580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602</v>
      </c>
      <c r="D97" s="104">
        <f>D96+D68+D66</f>
        <v>580</v>
      </c>
      <c r="E97" s="104">
        <f>E96+E68+E66</f>
        <v>22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781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872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782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2">
      <selection activeCell="A19" sqref="A19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1" t="str">
        <f>'справка №1-БАЛАНС'!E3</f>
        <v> 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118001673</v>
      </c>
    </row>
    <row r="5" spans="1:9" ht="15">
      <c r="A5" s="501" t="s">
        <v>5</v>
      </c>
      <c r="B5" s="622" t="str">
        <f>'справка №1-БАЛАНС'!E5</f>
        <v> </v>
      </c>
      <c r="C5" s="622"/>
      <c r="D5" s="622"/>
      <c r="E5" s="622"/>
      <c r="F5" s="622"/>
      <c r="G5" s="625" t="s">
        <v>4</v>
      </c>
      <c r="H5" s="626"/>
      <c r="I5" s="500">
        <f>'справка №1-БАЛАНС'!H4</f>
        <v>751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872</v>
      </c>
      <c r="B30" s="624"/>
      <c r="C30" s="624"/>
      <c r="D30" s="459" t="s">
        <v>820</v>
      </c>
      <c r="E30" s="623"/>
      <c r="F30" s="623"/>
      <c r="G30" s="623"/>
      <c r="H30" s="420" t="s">
        <v>782</v>
      </c>
      <c r="I30" s="623"/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92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50"/>
  <sheetViews>
    <sheetView workbookViewId="0" topLeftCell="A28">
      <selection activeCell="E50" sqref="E50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№1-БАЛАНС'!E3</f>
        <v> </v>
      </c>
      <c r="C5" s="628"/>
      <c r="D5" s="628"/>
      <c r="E5" s="570" t="s">
        <v>2</v>
      </c>
      <c r="F5" s="451">
        <f>'справка №1-БАЛАНС'!H3</f>
        <v>118001673</v>
      </c>
    </row>
    <row r="6" spans="1:13" ht="15" customHeight="1">
      <c r="A6" s="27" t="s">
        <v>823</v>
      </c>
      <c r="B6" s="629" t="str">
        <f>'справка №1-БАЛАНС'!E5</f>
        <v> </v>
      </c>
      <c r="C6" s="629"/>
      <c r="D6" s="510"/>
      <c r="E6" s="569" t="s">
        <v>4</v>
      </c>
      <c r="F6" s="511">
        <f>'справка №1-БАЛАНС'!H4</f>
        <v>751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824</v>
      </c>
      <c r="B8" s="32" t="s">
        <v>8</v>
      </c>
      <c r="C8" s="33" t="s">
        <v>825</v>
      </c>
      <c r="D8" s="33" t="s">
        <v>826</v>
      </c>
      <c r="E8" s="33" t="s">
        <v>827</v>
      </c>
      <c r="F8" s="33" t="s">
        <v>828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829</v>
      </c>
      <c r="B10" s="35"/>
      <c r="C10" s="429"/>
      <c r="D10" s="429"/>
      <c r="E10" s="429"/>
      <c r="F10" s="429"/>
    </row>
    <row r="11" spans="1:6" ht="18" customHeight="1">
      <c r="A11" s="36" t="s">
        <v>830</v>
      </c>
      <c r="B11" s="37"/>
      <c r="C11" s="429"/>
      <c r="D11" s="429"/>
      <c r="E11" s="429"/>
      <c r="F11" s="429"/>
    </row>
    <row r="12" spans="1:6" ht="14.25" customHeight="1">
      <c r="A12" s="36" t="s">
        <v>831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832</v>
      </c>
      <c r="B13" s="37"/>
      <c r="C13" s="441"/>
      <c r="D13" s="441"/>
      <c r="E13" s="441"/>
      <c r="F13" s="443">
        <f>C13-E13</f>
        <v>0</v>
      </c>
    </row>
    <row r="14" spans="1:16" ht="11.25" customHeight="1">
      <c r="A14" s="38" t="s">
        <v>565</v>
      </c>
      <c r="B14" s="39" t="s">
        <v>833</v>
      </c>
      <c r="C14" s="429">
        <f>SUM(C12:C13)</f>
        <v>0</v>
      </c>
      <c r="D14" s="429"/>
      <c r="E14" s="429">
        <f>SUM(E12:E13)</f>
        <v>0</v>
      </c>
      <c r="F14" s="442">
        <f>SUM(F12:F13)</f>
        <v>0</v>
      </c>
      <c r="G14" s="516"/>
      <c r="H14" s="516"/>
      <c r="I14" s="516"/>
      <c r="J14" s="516"/>
      <c r="K14" s="516"/>
      <c r="L14" s="516"/>
      <c r="M14" s="516"/>
      <c r="N14" s="516"/>
      <c r="O14" s="516"/>
      <c r="P14" s="516"/>
    </row>
    <row r="15" spans="1:6" ht="16.5" customHeight="1">
      <c r="A15" s="36" t="s">
        <v>834</v>
      </c>
      <c r="B15" s="40"/>
      <c r="C15" s="429"/>
      <c r="D15" s="429"/>
      <c r="E15" s="429"/>
      <c r="F15" s="442"/>
    </row>
    <row r="16" spans="1:6" ht="12.75">
      <c r="A16" s="36" t="s">
        <v>544</v>
      </c>
      <c r="B16" s="40"/>
      <c r="C16" s="441"/>
      <c r="D16" s="441"/>
      <c r="E16" s="441"/>
      <c r="F16" s="443">
        <f>C16-E16</f>
        <v>0</v>
      </c>
    </row>
    <row r="17" spans="1:6" ht="12.75">
      <c r="A17" s="36" t="s">
        <v>547</v>
      </c>
      <c r="B17" s="40"/>
      <c r="C17" s="441"/>
      <c r="D17" s="441"/>
      <c r="E17" s="441"/>
      <c r="F17" s="443">
        <f>C17-E17</f>
        <v>0</v>
      </c>
    </row>
    <row r="18" spans="1:16" ht="15" customHeight="1">
      <c r="A18" s="38" t="s">
        <v>582</v>
      </c>
      <c r="B18" s="39" t="s">
        <v>835</v>
      </c>
      <c r="C18" s="429">
        <f>SUM(C16:C17)</f>
        <v>0</v>
      </c>
      <c r="D18" s="429"/>
      <c r="E18" s="429">
        <f>SUM(E16:E17)</f>
        <v>0</v>
      </c>
      <c r="F18" s="442">
        <f>SUM(F16:F17)</f>
        <v>0</v>
      </c>
      <c r="G18" s="516"/>
      <c r="H18" s="516"/>
      <c r="I18" s="516"/>
      <c r="J18" s="516"/>
      <c r="K18" s="516"/>
      <c r="L18" s="516"/>
      <c r="M18" s="516"/>
      <c r="N18" s="516"/>
      <c r="O18" s="516"/>
      <c r="P18" s="516"/>
    </row>
    <row r="19" spans="1:6" ht="12.75" customHeight="1">
      <c r="A19" s="36" t="s">
        <v>836</v>
      </c>
      <c r="B19" s="40"/>
      <c r="C19" s="429"/>
      <c r="D19" s="429"/>
      <c r="E19" s="429"/>
      <c r="F19" s="442"/>
    </row>
    <row r="20" spans="1:6" ht="12.75">
      <c r="A20" s="36" t="s">
        <v>544</v>
      </c>
      <c r="B20" s="40"/>
      <c r="C20" s="441"/>
      <c r="D20" s="441"/>
      <c r="E20" s="441"/>
      <c r="F20" s="443">
        <f>C20-E20</f>
        <v>0</v>
      </c>
    </row>
    <row r="21" spans="1:6" ht="12.75">
      <c r="A21" s="36" t="s">
        <v>547</v>
      </c>
      <c r="B21" s="40"/>
      <c r="C21" s="441"/>
      <c r="D21" s="441"/>
      <c r="E21" s="441"/>
      <c r="F21" s="443">
        <f>C21-E21</f>
        <v>0</v>
      </c>
    </row>
    <row r="22" spans="1:16" ht="12" customHeight="1">
      <c r="A22" s="38" t="s">
        <v>601</v>
      </c>
      <c r="B22" s="39" t="s">
        <v>837</v>
      </c>
      <c r="C22" s="429">
        <f>SUM(C20:C21)</f>
        <v>0</v>
      </c>
      <c r="D22" s="429"/>
      <c r="E22" s="429">
        <f>SUM(E20:E21)</f>
        <v>0</v>
      </c>
      <c r="F22" s="442">
        <f>SUM(F20:F21)</f>
        <v>0</v>
      </c>
      <c r="G22" s="516"/>
      <c r="H22" s="516"/>
      <c r="I22" s="516"/>
      <c r="J22" s="516"/>
      <c r="K22" s="516"/>
      <c r="L22" s="516"/>
      <c r="M22" s="516"/>
      <c r="N22" s="516"/>
      <c r="O22" s="516"/>
      <c r="P22" s="516"/>
    </row>
    <row r="23" spans="1:6" ht="18.75" customHeight="1">
      <c r="A23" s="36" t="s">
        <v>838</v>
      </c>
      <c r="B23" s="40"/>
      <c r="C23" s="429"/>
      <c r="D23" s="429"/>
      <c r="E23" s="429"/>
      <c r="F23" s="442"/>
    </row>
    <row r="24" spans="1:6" ht="12.75">
      <c r="A24" s="36" t="s">
        <v>544</v>
      </c>
      <c r="B24" s="40"/>
      <c r="C24" s="441"/>
      <c r="D24" s="441"/>
      <c r="E24" s="441"/>
      <c r="F24" s="443">
        <f>C24-E24</f>
        <v>0</v>
      </c>
    </row>
    <row r="25" spans="1:6" ht="12.75">
      <c r="A25" s="36" t="s">
        <v>547</v>
      </c>
      <c r="B25" s="40"/>
      <c r="C25" s="441"/>
      <c r="D25" s="441"/>
      <c r="E25" s="441"/>
      <c r="F25" s="443">
        <f>C25-E25</f>
        <v>0</v>
      </c>
    </row>
    <row r="26" spans="1:16" ht="14.25" customHeight="1">
      <c r="A26" s="38" t="s">
        <v>839</v>
      </c>
      <c r="B26" s="39" t="s">
        <v>840</v>
      </c>
      <c r="C26" s="429">
        <f>SUM(C24:C25)</f>
        <v>0</v>
      </c>
      <c r="D26" s="429"/>
      <c r="E26" s="429">
        <f>SUM(E24:E25)</f>
        <v>0</v>
      </c>
      <c r="F26" s="442">
        <f>SUM(F24:F25)</f>
        <v>0</v>
      </c>
      <c r="G26" s="516"/>
      <c r="H26" s="516"/>
      <c r="I26" s="516"/>
      <c r="J26" s="516"/>
      <c r="K26" s="516"/>
      <c r="L26" s="516"/>
      <c r="M26" s="516"/>
      <c r="N26" s="516"/>
      <c r="O26" s="516"/>
      <c r="P26" s="516"/>
    </row>
    <row r="27" spans="1:16" ht="20.25" customHeight="1">
      <c r="A27" s="41" t="s">
        <v>841</v>
      </c>
      <c r="B27" s="39" t="s">
        <v>842</v>
      </c>
      <c r="C27" s="429">
        <f>C26+C22+C18+C14</f>
        <v>0</v>
      </c>
      <c r="D27" s="429"/>
      <c r="E27" s="429">
        <f>E26+E22+E18+E14</f>
        <v>0</v>
      </c>
      <c r="F27" s="442">
        <f>F26+F22+F18+F14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5" customHeight="1">
      <c r="A28" s="34" t="s">
        <v>843</v>
      </c>
      <c r="B28" s="39"/>
      <c r="C28" s="429"/>
      <c r="D28" s="429"/>
      <c r="E28" s="429"/>
      <c r="F28" s="442"/>
    </row>
    <row r="29" spans="1:6" ht="14.25" customHeight="1">
      <c r="A29" s="36" t="s">
        <v>830</v>
      </c>
      <c r="B29" s="40"/>
      <c r="C29" s="429"/>
      <c r="D29" s="429"/>
      <c r="E29" s="429"/>
      <c r="F29" s="442"/>
    </row>
    <row r="30" spans="1:6" ht="12.75">
      <c r="A30" s="36" t="s">
        <v>831</v>
      </c>
      <c r="B30" s="40"/>
      <c r="C30" s="441"/>
      <c r="D30" s="441"/>
      <c r="E30" s="441"/>
      <c r="F30" s="443">
        <f>C30-E30</f>
        <v>0</v>
      </c>
    </row>
    <row r="31" spans="1:6" ht="12.75">
      <c r="A31" s="36" t="s">
        <v>832</v>
      </c>
      <c r="B31" s="40"/>
      <c r="C31" s="441"/>
      <c r="D31" s="441"/>
      <c r="E31" s="441"/>
      <c r="F31" s="443">
        <f>C31-E31</f>
        <v>0</v>
      </c>
    </row>
    <row r="32" spans="1:16" ht="15" customHeight="1">
      <c r="A32" s="38" t="s">
        <v>565</v>
      </c>
      <c r="B32" s="39" t="s">
        <v>844</v>
      </c>
      <c r="C32" s="429">
        <f>SUM(C30:C31)</f>
        <v>0</v>
      </c>
      <c r="D32" s="429"/>
      <c r="E32" s="429">
        <f>SUM(E30:E31)</f>
        <v>0</v>
      </c>
      <c r="F32" s="442">
        <f>SUM(F30:F31)</f>
        <v>0</v>
      </c>
      <c r="G32" s="516"/>
      <c r="H32" s="516"/>
      <c r="I32" s="516"/>
      <c r="J32" s="516"/>
      <c r="K32" s="516"/>
      <c r="L32" s="516"/>
      <c r="M32" s="516"/>
      <c r="N32" s="516"/>
      <c r="O32" s="516"/>
      <c r="P32" s="516"/>
    </row>
    <row r="33" spans="1:6" ht="15.75" customHeight="1">
      <c r="A33" s="36" t="s">
        <v>834</v>
      </c>
      <c r="B33" s="40"/>
      <c r="C33" s="429"/>
      <c r="D33" s="429"/>
      <c r="E33" s="429"/>
      <c r="F33" s="442"/>
    </row>
    <row r="34" spans="1:6" ht="12.75">
      <c r="A34" s="36" t="s">
        <v>865</v>
      </c>
      <c r="B34" s="40"/>
      <c r="C34" s="441">
        <v>8</v>
      </c>
      <c r="D34" s="441">
        <v>50</v>
      </c>
      <c r="E34" s="441"/>
      <c r="F34" s="443">
        <f>C34-E34</f>
        <v>8</v>
      </c>
    </row>
    <row r="35" spans="1:6" ht="12.75">
      <c r="A35" s="36" t="s">
        <v>866</v>
      </c>
      <c r="B35" s="40"/>
      <c r="C35" s="441">
        <v>5</v>
      </c>
      <c r="D35" s="441">
        <v>51</v>
      </c>
      <c r="E35" s="441"/>
      <c r="F35" s="443">
        <f>C35-E35</f>
        <v>5</v>
      </c>
    </row>
    <row r="36" spans="1:16" ht="11.25" customHeight="1">
      <c r="A36" s="38" t="s">
        <v>582</v>
      </c>
      <c r="B36" s="39" t="s">
        <v>845</v>
      </c>
      <c r="C36" s="429">
        <f>SUM(C34:C35)</f>
        <v>13</v>
      </c>
      <c r="D36" s="429"/>
      <c r="E36" s="429">
        <f>SUM(E34:E35)</f>
        <v>0</v>
      </c>
      <c r="F36" s="442">
        <f>SUM(F34:F35)</f>
        <v>13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5" customHeight="1">
      <c r="A37" s="36" t="s">
        <v>836</v>
      </c>
      <c r="B37" s="40"/>
      <c r="C37" s="429"/>
      <c r="D37" s="429"/>
      <c r="E37" s="429"/>
      <c r="F37" s="442"/>
    </row>
    <row r="38" spans="1:6" ht="12.75">
      <c r="A38" s="36" t="s">
        <v>544</v>
      </c>
      <c r="B38" s="40"/>
      <c r="C38" s="441"/>
      <c r="D38" s="441"/>
      <c r="E38" s="441"/>
      <c r="F38" s="443">
        <f>C38-E38</f>
        <v>0</v>
      </c>
    </row>
    <row r="39" spans="1:6" ht="12.75">
      <c r="A39" s="36" t="s">
        <v>547</v>
      </c>
      <c r="B39" s="40"/>
      <c r="C39" s="441"/>
      <c r="D39" s="441"/>
      <c r="E39" s="441"/>
      <c r="F39" s="443">
        <f>C39-E39</f>
        <v>0</v>
      </c>
    </row>
    <row r="40" spans="1:16" ht="15.75" customHeight="1">
      <c r="A40" s="38" t="s">
        <v>601</v>
      </c>
      <c r="B40" s="39" t="s">
        <v>846</v>
      </c>
      <c r="C40" s="429">
        <f>SUM(C38:C39)</f>
        <v>0</v>
      </c>
      <c r="D40" s="429"/>
      <c r="E40" s="429">
        <f>SUM(E38:E39)</f>
        <v>0</v>
      </c>
      <c r="F40" s="442">
        <f>SUM(F38:F39)</f>
        <v>0</v>
      </c>
      <c r="G40" s="516"/>
      <c r="H40" s="516"/>
      <c r="I40" s="516"/>
      <c r="J40" s="516"/>
      <c r="K40" s="516"/>
      <c r="L40" s="516"/>
      <c r="M40" s="516"/>
      <c r="N40" s="516"/>
      <c r="O40" s="516"/>
      <c r="P40" s="516"/>
    </row>
    <row r="41" spans="1:6" ht="12.75" customHeight="1">
      <c r="A41" s="36" t="s">
        <v>838</v>
      </c>
      <c r="B41" s="40"/>
      <c r="C41" s="429"/>
      <c r="D41" s="429"/>
      <c r="E41" s="429"/>
      <c r="F41" s="442"/>
    </row>
    <row r="42" spans="1:6" ht="12.75">
      <c r="A42" s="36" t="s">
        <v>544</v>
      </c>
      <c r="B42" s="40"/>
      <c r="C42" s="441"/>
      <c r="D42" s="441"/>
      <c r="E42" s="441"/>
      <c r="F42" s="443">
        <f>C42-E42</f>
        <v>0</v>
      </c>
    </row>
    <row r="43" spans="1:6" ht="12.75">
      <c r="A43" s="36" t="s">
        <v>547</v>
      </c>
      <c r="B43" s="40"/>
      <c r="C43" s="441"/>
      <c r="D43" s="441"/>
      <c r="E43" s="441"/>
      <c r="F43" s="443">
        <f>C43-E43</f>
        <v>0</v>
      </c>
    </row>
    <row r="44" spans="1:16" ht="17.25" customHeight="1">
      <c r="A44" s="38" t="s">
        <v>839</v>
      </c>
      <c r="B44" s="39" t="s">
        <v>847</v>
      </c>
      <c r="C44" s="429">
        <f>SUM(C42:C43)</f>
        <v>0</v>
      </c>
      <c r="D44" s="429"/>
      <c r="E44" s="429">
        <f>SUM(E42:E43)</f>
        <v>0</v>
      </c>
      <c r="F44" s="442">
        <f>SUM(F42:F43)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16" ht="19.5" customHeight="1">
      <c r="A45" s="41" t="s">
        <v>848</v>
      </c>
      <c r="B45" s="39" t="s">
        <v>849</v>
      </c>
      <c r="C45" s="429">
        <f>C44+C40+C36+C32</f>
        <v>13</v>
      </c>
      <c r="D45" s="429"/>
      <c r="E45" s="429">
        <f>E44+E40+E36+E32</f>
        <v>0</v>
      </c>
      <c r="F45" s="442">
        <f>F44+F40+F36+F32</f>
        <v>13</v>
      </c>
      <c r="G45" s="516"/>
      <c r="H45" s="516"/>
      <c r="I45" s="516"/>
      <c r="J45" s="516"/>
      <c r="K45" s="516"/>
      <c r="L45" s="516"/>
      <c r="M45" s="516"/>
      <c r="N45" s="516"/>
      <c r="O45" s="516"/>
      <c r="P45" s="516"/>
    </row>
    <row r="46" spans="1:6" ht="19.5" customHeight="1">
      <c r="A46" s="42"/>
      <c r="B46" s="43"/>
      <c r="C46" s="44"/>
      <c r="D46" s="44"/>
      <c r="E46" s="44"/>
      <c r="F46" s="44"/>
    </row>
    <row r="47" spans="1:6" ht="12.75">
      <c r="A47" s="452" t="s">
        <v>869</v>
      </c>
      <c r="B47" s="453"/>
      <c r="C47" s="630" t="s">
        <v>850</v>
      </c>
      <c r="D47" s="630"/>
      <c r="E47" s="630"/>
      <c r="F47" s="630"/>
    </row>
    <row r="48" spans="1:6" ht="12.75">
      <c r="A48" s="517"/>
      <c r="B48" s="518"/>
      <c r="C48" s="517"/>
      <c r="D48" s="517"/>
      <c r="E48" s="517"/>
      <c r="F48" s="517"/>
    </row>
    <row r="49" spans="1:6" ht="12.75">
      <c r="A49" s="517"/>
      <c r="B49" s="518"/>
      <c r="C49" s="630" t="s">
        <v>857</v>
      </c>
      <c r="D49" s="630"/>
      <c r="E49" s="630"/>
      <c r="F49" s="630"/>
    </row>
    <row r="50" spans="3:5" ht="12.75">
      <c r="C50" s="517"/>
      <c r="E50" s="517"/>
    </row>
  </sheetData>
  <sheetProtection/>
  <mergeCells count="4">
    <mergeCell ref="B5:D5"/>
    <mergeCell ref="B6:C6"/>
    <mergeCell ref="C49:F49"/>
    <mergeCell ref="C47:F4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2:F43 C38:F39 C34:F35 C30:F31 C24:F25 C20:F21 C12:F13 C16:F1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lusia</cp:lastModifiedBy>
  <cp:lastPrinted>2010-10-28T08:10:42Z</cp:lastPrinted>
  <dcterms:created xsi:type="dcterms:W3CDTF">2000-06-29T12:02:40Z</dcterms:created>
  <dcterms:modified xsi:type="dcterms:W3CDTF">2010-10-28T08:12:07Z</dcterms:modified>
  <cp:category/>
  <cp:version/>
  <cp:contentType/>
  <cp:contentStatus/>
</cp:coreProperties>
</file>