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970" yWindow="15" windowWidth="4215" windowHeight="7890" tabRatio="49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<sst xmlns="http://schemas.openxmlformats.org/spreadsheetml/2006/main" count="4294" uniqueCount="1006">
  <si>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</si>
  <si>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</si>
  <si>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</si>
  <si>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</si>
  <si>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</si>
  <si>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</si>
  <si>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</si>
  <si>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</si>
  <si>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</si>
  <si>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</si>
  <si>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</si>
  <si>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</si>
  <si>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</si>
  <si>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</si>
  <si>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</si>
  <si>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</si>
  <si>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</si>
  <si>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</si>
  <si>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</si>
  <si>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</si>
  <si>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</si>
  <si>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</si>
  <si>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</si>
  <si>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</si>
  <si>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</si>
  <si>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</si>
  <si>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</si>
  <si>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</si>
  <si>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</si>
  <si>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</si>
  <si>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</si>
  <si>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</si>
  <si>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</si>
  <si>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</si>
  <si>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</si>
  <si>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</si>
  <si>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</si>
  <si>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</si>
  <si>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</si>
  <si>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</si>
  <si>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</si>
  <si>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</si>
  <si>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</si>
  <si>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</si>
  <si>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</si>
  <si>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</si>
  <si>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</si>
  <si>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</si>
  <si>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</si>
  <si>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</si>
  <si>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</si>
  <si>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</si>
  <si>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</si>
  <si>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</si>
  <si>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</si>
  <si>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</si>
  <si>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</si>
  <si>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</si>
  <si>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</si>
  <si>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</si>
  <si>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</si>
  <si>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</si>
  <si>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</si>
  <si>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</si>
  <si>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</si>
  <si>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</si>
  <si>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</si>
  <si>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</si>
  <si>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</si>
  <si>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</si>
  <si>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</si>
  <si>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</si>
  <si>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</si>
  <si>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</si>
  <si>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</si>
  <si>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</si>
  <si>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</si>
  <si>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</si>
  <si>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</si>
  <si>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</si>
  <si>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</si>
  <si>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</si>
  <si>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</si>
  <si>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</si>
  <si>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</si>
  <si>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</si>
  <si>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</si>
  <si>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</si>
  <si>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</si>
  <si>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</si>
  <si>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</si>
  <si>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</si>
  <si>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</si>
  <si>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</si>
  <si>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</si>
  <si>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</si>
  <si>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</si>
  <si>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</si>
  <si>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</si>
  <si>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</si>
  <si>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</si>
  <si>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</si>
  <si>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</si>
  <si>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</si>
  <si>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</si>
  <si>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</si>
  <si>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</si>
  <si>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</si>
  <si>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</si>
  <si>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</si>
  <si>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</si>
  <si>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</si>
  <si>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</si>
  <si>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</si>
  <si>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</si>
  <si>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</si>
  <si>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</si>
  <si>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</si>
  <si>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</si>
  <si>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</si>
  <si>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</si>
  <si>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</si>
  <si>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</si>
  <si>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</si>
  <si>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</si>
  <si>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</si>
  <si>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</si>
  <si>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</si>
  <si>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</si>
  <si>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</si>
  <si>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</si>
  <si>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</si>
  <si>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</si>
  <si>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</si>
  <si>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</si>
  <si>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</si>
  <si>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</si>
  <si>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</si>
  <si>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</si>
  <si>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</si>
  <si>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</si>
  <si>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</si>
  <si>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</si>
  <si>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</si>
  <si>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</si>
  <si>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</si>
  <si>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</si>
  <si>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</si>
  <si>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</si>
  <si>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</si>
  <si>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</si>
  <si>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</si>
  <si>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</si>
  <si>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</si>
  <si>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</si>
  <si>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</si>
  <si>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</si>
  <si>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</si>
  <si>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</si>
  <si>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</si>
  <si>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</si>
  <si>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</si>
  <si>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</si>
  <si>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</si>
  <si>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</si>
  <si>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</si>
  <si>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</si>
  <si>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</si>
  <si>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</si>
  <si>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</si>
  <si>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</si>
  <si>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</si>
  <si>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</si>
  <si>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</si>
  <si>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</si>
  <si>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</si>
  <si>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</si>
  <si>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</si>
  <si>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</si>
  <si>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</si>
  <si>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</si>
  <si>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</si>
  <si>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</si>
  <si>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</si>
  <si>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</si>
  <si>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</si>
  <si>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</si>
  <si>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</si>
  <si>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</si>
  <si>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</si>
  <si>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</si>
  <si>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</si>
  <si>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</si>
  <si>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</si>
  <si>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</si>
  <si>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</si>
  <si>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</si>
  <si>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</si>
  <si>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</si>
  <si>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</si>
  <si>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</si>
  <si>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</si>
  <si>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</si>
  <si>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</si>
  <si>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</si>
  <si>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</si>
  <si>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</si>
  <si>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</si>
  <si>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</si>
  <si>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</si>
  <si>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</si>
  <si>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</si>
  <si>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</si>
  <si>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</si>
  <si>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</si>
  <si>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</si>
  <si>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</si>
  <si>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</si>
  <si>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</si>
  <si>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</si>
  <si>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</si>
  <si>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</si>
  <si>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</si>
  <si>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</si>
  <si>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</si>
  <si>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</si>
  <si>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</si>
  <si>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</si>
  <si>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</si>
  <si>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</si>
  <si>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</si>
  <si>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</si>
  <si>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</si>
  <si>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</si>
  <si>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</si>
  <si>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</si>
  <si>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</si>
  <si>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</si>
  <si>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</si>
  <si>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</si>
  <si>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</si>
  <si>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</si>
  <si>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</si>
  <si>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</si>
  <si>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</si>
  <si>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</si>
  <si>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</si>
  <si>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</si>
  <si>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</si>
  <si>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</si>
  <si>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</si>
  <si>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</si>
  <si>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</si>
  <si>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</si>
  <si>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</si>
  <si>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</si>
  <si>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</si>
  <si>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</si>
  <si>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</si>
  <si>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</si>
  <si>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</si>
  <si>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</si>
  <si>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</si>
  <si>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</si>
  <si>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</si>
  <si>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</si>
  <si>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</si>
  <si>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</si>
  <si>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</si>
  <si>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</si>
  <si>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</si>
  <si>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</si>
  <si>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</si>
  <si>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</si>
  <si>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</si>
  <si>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</si>
  <si>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</si>
  <si>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</si>
  <si>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</si>
  <si>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</si>
  <si>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</si>
  <si>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</si>
  <si>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</si>
  <si>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</si>
  <si>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</si>
  <si>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</si>
  <si>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</si>
  <si>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</si>
  <si>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</si>
  <si>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</si>
  <si>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</si>
  <si>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</si>
  <si>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</si>
  <si>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</si>
  <si>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</si>
  <si>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</si>
  <si>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</si>
  <si>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</si>
  <si>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</si>
  <si>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</si>
  <si>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</si>
  <si>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</si>
  <si>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</si>
  <si>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</si>
  <si>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</si>
  <si>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</si>
  <si>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</si>
  <si>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</si>
  <si>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</si>
  <si>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</si>
  <si>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</si>
  <si>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</si>
  <si>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</si>
  <si>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</si>
  <si>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</si>
  <si>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</si>
  <si>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</si>
  <si>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</si>
  <si>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</si>
  <si>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</si>
  <si>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</si>
  <si>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</si>
  <si>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</si>
  <si>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</si>
  <si>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</si>
  <si>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</si>
  <si>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</si>
  <si>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</si>
  <si>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</si>
  <si>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</si>
  <si>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</si>
  <si>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</si>
  <si>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</si>
  <si>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</si>
  <si>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</si>
  <si>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</si>
  <si>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</si>
  <si>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</si>
  <si>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</si>
  <si>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</si>
  <si>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</si>
  <si>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</si>
  <si>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</si>
  <si>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</si>
  <si>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</si>
  <si>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</si>
  <si>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</si>
  <si>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</si>
  <si>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</si>
  <si>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</si>
  <si>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</si>
  <si>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</si>
  <si>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</si>
  <si>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</si>
  <si>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</si>
  <si>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</si>
  <si>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</si>
  <si>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</si>
  <si>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</si>
  <si>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</si>
  <si>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</si>
  <si>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</si>
  <si>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</si>
  <si>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</si>
  <si>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</si>
  <si>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</si>
  <si>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</si>
  <si>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</si>
  <si>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</si>
  <si>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</si>
  <si>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</si>
  <si>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</si>
  <si>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</si>
  <si>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</si>
  <si>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</si>
  <si>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</si>
  <si>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</si>
  <si>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</si>
  <si>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</si>
  <si>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</si>
  <si>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</si>
  <si>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</si>
  <si>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</si>
  <si>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</si>
  <si>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</si>
  <si>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</si>
  <si>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</si>
  <si>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</si>
  <si>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</si>
  <si>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</si>
  <si>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</si>
  <si>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</si>
  <si>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</si>
  <si>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</si>
  <si>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</si>
  <si>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</si>
  <si>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</si>
  <si>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</si>
  <si>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</si>
  <si>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</si>
  <si>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</si>
  <si>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</si>
  <si>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</si>
  <si>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</si>
  <si>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</si>
  <si>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</si>
  <si>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</si>
  <si>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</si>
  <si>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</si>
  <si>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</si>
  <si>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</si>
  <si>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</si>
  <si>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</si>
  <si>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</si>
  <si>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</si>
  <si>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</si>
  <si>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</si>
  <si>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</si>
  <si>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</si>
  <si>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</si>
  <si>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</si>
  <si>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</si>
  <si>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</si>
  <si>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</si>
  <si>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</si>
  <si>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</si>
  <si>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</si>
  <si>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</si>
  <si>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</si>
  <si>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</si>
  <si>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</si>
  <si>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</si>
  <si>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</si>
  <si>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</si>
  <si>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</si>
  <si>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</si>
  <si>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</si>
  <si>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</si>
  <si>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</si>
  <si>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</si>
  <si>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</si>
  <si>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</si>
  <si>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</si>
  <si>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</si>
  <si>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</si>
  <si>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</si>
  <si>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</si>
  <si>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</si>
  <si>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</si>
  <si>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</si>
  <si>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</si>
  <si>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</si>
  <si>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</si>
  <si>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</si>
  <si>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</si>
  <si>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</si>
  <si>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</si>
  <si>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</si>
  <si>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</si>
  <si>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</si>
  <si>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</si>
  <si>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</si>
  <si>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</si>
  <si>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</si>
  <si>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</si>
  <si>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</si>
  <si>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</si>
  <si>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</si>
  <si>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</si>
  <si>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</si>
  <si>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</si>
  <si>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</si>
  <si>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</si>
  <si>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</si>
  <si>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</si>
  <si>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</si>
  <si>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</si>
  <si>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</si>
  <si>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</si>
  <si>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</si>
  <si>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</si>
  <si>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</si>
  <si>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</si>
  <si>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</si>
  <si>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</si>
  <si>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</si>
  <si>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</si>
  <si>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</si>
  <si>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</si>
  <si>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</si>
  <si>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</si>
  <si>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</si>
  <si>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</si>
  <si>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</si>
  <si>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</si>
  <si>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</si>
  <si>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</si>
  <si>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</si>
  <si>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</si>
  <si>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</si>
  <si>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</si>
  <si>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</si>
  <si>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</si>
  <si>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</si>
  <si>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</si>
  <si>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</si>
  <si>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</si>
  <si>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</si>
  <si>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</si>
  <si>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</si>
  <si>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</si>
  <si>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</si>
  <si>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</si>
  <si>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</si>
  <si>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</si>
  <si>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</si>
  <si>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</si>
  <si>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</si>
  <si>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</si>
  <si>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</si>
  <si>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</si>
  <si>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</si>
  <si>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</si>
  <si>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</si>
  <si>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</si>
  <si>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</si>
  <si>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</si>
  <si>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</si>
  <si>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</si>
  <si>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</si>
  <si>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</si>
  <si>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</si>
  <si>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</si>
  <si>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</si>
  <si>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</si>
  <si>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</si>
  <si>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</si>
  <si>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</si>
  <si>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</si>
  <si>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</si>
  <si>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</si>
  <si>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</si>
  <si>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</si>
  <si>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</si>
  <si>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</si>
  <si>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</si>
  <si>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</si>
  <si>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</si>
  <si>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</si>
  <si>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</si>
  <si>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</si>
  <si>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</si>
  <si>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</si>
  <si>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</si>
  <si>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</si>
  <si>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</si>
  <si>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</si>
  <si>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</si>
  <si>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</si>
  <si>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</si>
  <si>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</si>
  <si>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</si>
  <si>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</si>
  <si>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</si>
  <si>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</si>
  <si>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</si>
  <si>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</si>
  <si>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</si>
  <si>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</si>
  <si>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</si>
  <si>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</si>
  <si>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</si>
  <si>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</si>
  <si>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</si>
  <si>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</si>
  <si>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</si>
  <si>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</si>
  <si>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</si>
  <si>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</si>
  <si>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</si>
  <si>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</si>
  <si>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</si>
  <si>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</si>
  <si>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</si>
  <si>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</si>
  <si>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</si>
  <si>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</si>
  <si>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</si>
  <si>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</si>
  <si>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</si>
  <si>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</si>
  <si>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</si>
  <si>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</si>
  <si>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</si>
  <si>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</si>
  <si>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</si>
  <si>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</si>
  <si>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</si>
  <si>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</si>
  <si>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</si>
  <si>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</si>
  <si>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</si>
  <si>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</si>
  <si>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</si>
  <si>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</si>
  <si>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</si>
  <si>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</si>
  <si>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</si>
  <si>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</si>
  <si>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</si>
  <si>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</si>
  <si>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</si>
  <si>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</si>
  <si>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</si>
  <si>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</si>
  <si>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</si>
  <si>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</si>
  <si>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</si>
  <si>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</si>
  <si>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</si>
  <si>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</si>
  <si>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</si>
  <si>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</si>
  <si>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</si>
  <si>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</si>
  <si>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</si>
  <si>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</si>
  <si>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</si>
  <si>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</si>
  <si>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</si>
  <si>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</si>
  <si>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</si>
  <si>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</si>
  <si>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</si>
  <si>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</si>
  <si>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</si>
  <si>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</si>
  <si>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</si>
  <si>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</si>
  <si>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</si>
  <si>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</si>
  <si>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</si>
  <si>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</si>
  <si>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</si>
  <si>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</si>
  <si>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</si>
  <si>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</si>
  <si>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</si>
  <si>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</si>
  <si>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</si>
  <si>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</si>
  <si>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</si>
  <si>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</si>
  <si>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</si>
  <si>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</si>
  <si>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</si>
  <si>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</si>
  <si>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</si>
  <si>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</si>
  <si>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</si>
  <si>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</si>
  <si>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</si>
  <si>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</si>
  <si>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</si>
  <si>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</si>
  <si>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</si>
  <si>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</si>
  <si>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</si>
  <si>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</si>
  <si>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</si>
  <si>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</si>
  <si>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</si>
  <si>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</si>
  <si>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</si>
  <si>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</si>
  <si>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</si>
  <si>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</si>
  <si>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</si>
  <si>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</si>
  <si>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</si>
  <si>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</si>
  <si>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</si>
  <si>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</si>
  <si>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</si>
  <si>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</si>
  <si>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</si>
  <si>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</si>
  <si>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</si>
  <si>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</si>
  <si>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</si>
  <si>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</si>
  <si>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</si>
  <si>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</si>
  <si>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</si>
  <si>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</si>
  <si>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</si>
  <si>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</si>
  <si>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</si>
  <si>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</si>
  <si>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</si>
  <si>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</si>
  <si>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</si>
  <si>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</si>
  <si>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</si>
  <si>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</si>
  <si>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</si>
  <si>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</si>
  <si>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</si>
  <si>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</si>
  <si>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</si>
  <si>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</si>
  <si>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</si>
  <si>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</si>
  <si>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</si>
  <si>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</si>
  <si>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</si>
  <si>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</si>
  <si>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</si>
  <si>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</si>
  <si>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</si>
  <si>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</si>
  <si>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</si>
  <si>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</si>
  <si>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</si>
  <si>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</si>
  <si>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</si>
  <si>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</si>
  <si>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</si>
  <si>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</si>
  <si>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</si>
  <si>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</si>
  <si>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</si>
  <si>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</si>
  <si>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</si>
  <si>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</si>
  <si>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</si>
  <si>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</si>
  <si>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</si>
  <si>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</si>
  <si>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</si>
  <si>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</si>
  <si>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</si>
  <si>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</si>
  <si>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</si>
  <si>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</si>
  <si>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</si>
  <si>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</si>
  <si>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</si>
  <si>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</si>
  <si>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</si>
  <si>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</si>
  <si>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</si>
  <si>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</si>
  <si>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</si>
  <si>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</si>
  <si>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</si>
  <si>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</si>
  <si>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</si>
  <si>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</si>
  <si>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</si>
  <si>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</si>
  <si>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</si>
  <si>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</si>
  <si>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</si>
  <si>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</si>
  <si>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</si>
  <si>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</si>
  <si>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</si>
  <si>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</si>
  <si>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</si>
  <si>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</si>
  <si>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</si>
  <si>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</si>
  <si>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</si>
  <si>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</si>
  <si>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</si>
  <si>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</si>
  <si>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</si>
  <si>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</si>
  <si>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</si>
  <si>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</si>
  <si>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</si>
  <si>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</si>
  <si>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</si>
  <si>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</si>
  <si>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</si>
  <si>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</si>
  <si>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</si>
  <si>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</si>
  <si>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</si>
  <si>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</si>
  <si>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</si>
  <si>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</si>
  <si>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</si>
  <si>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</si>
  <si>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</si>
  <si>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</si>
  <si>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</si>
  <si>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</si>
  <si>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</si>
  <si>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</si>
  <si>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</si>
  <si>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</si>
  <si>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</si>
  <si>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</si>
  <si>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</si>
  <si>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</si>
  <si>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</si>
  <si>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</si>
  <si>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</si>
  <si>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</si>
  <si>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</si>
  <si>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</si>
  <si>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</si>
  <si>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</si>
  <si>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</si>
  <si>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</si>
  <si>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</si>
  <si>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</si>
  <si>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</si>
  <si>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</si>
  <si>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</si>
  <si>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</si>
  <si>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</si>
  <si>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</si>
  <si>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</si>
  <si>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</si>
  <si>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</si>
  <si>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</si>
  <si>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</si>
  <si>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</si>
  <si>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</si>
  <si>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</si>
  <si>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</si>
  <si>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</si>
  <si>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</si>
  <si>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</si>
  <si>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</si>
  <si>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</si>
  <si>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</si>
  <si>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</si>
  <si>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</si>
  <si>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</si>
  <si>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</si>
  <si>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</si>
  <si>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</si>
  <si>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</si>
  <si>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</si>
  <si>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</si>
  <si>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</si>
  <si>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</si>
  <si>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</si>
  <si>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</si>
  <si>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</si>
  <si>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</si>
  <si>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</si>
  <si>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</si>
  <si>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</si>
  <si>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</si>
  <si>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</si>
  <si>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</si>
  <si>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</si>
  <si>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</si>
  <si>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</si>
  <si>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</si>
  <si>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</si>
  <si>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</si>
  <si>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</si>
  <si>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</si>
  <si>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</si>
  <si>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</si>
  <si>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</si>
  <si>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</si>
  <si>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</si>
  <si>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</si>
  <si>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</si>
  <si>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</si>
  <si>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</si>
  <si>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</si>
  <si>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</si>
  <si>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</si>
  <si>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</si>
  <si>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</si>
  <si>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</si>
  <si>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</si>
  <si>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</si>
  <si>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</si>
  <si>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</si>
  <si>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</si>
  <si>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</si>
  <si>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</si>
  <si>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</si>
  <si>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</si>
  <si>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</si>
  <si>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</si>
  <si>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</si>
  <si>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</si>
  <si>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</si>
  <si>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</si>
  <si>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</si>
  <si>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</si>
  <si>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</si>
  <si>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</si>
  <si>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</si>
  <si>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</si>
  <si>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</si>
  <si>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</si>
  <si>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</si>
  <si>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</si>
  <si>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</si>
  <si>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</si>
  <si>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</si>
  <si>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</si>
  <si>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</si>
  <si>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</si>
  <si>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</si>
  <si>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</si>
  <si>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</si>
  <si>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</si>
  <si>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</si>
  <si>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</si>
  <si>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</si>
  <si>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</si>
  <si>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</si>
  <si>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</si>
  <si>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</si>
  <si>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</si>
  <si>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</si>
  <si>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</si>
  <si>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</si>
  <si>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</si>
  <si>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</si>
  <si>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</si>
  <si>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</si>
  <si>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</si>
  <si>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</si>
  <si>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</si>
  <si>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</si>
  <si>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</si>
  <si>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</si>
  <si>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</si>
  <si>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</si>
  <si>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</si>
  <si>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</si>
  <si>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</si>
  <si>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</si>
  <si>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</si>
  <si>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</si>
  <si>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</si>
  <si>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</si>
  <si>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</si>
  <si>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</si>
  <si>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</si>
  <si>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</si>
  <si>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</si>
  <si>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</si>
  <si>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</si>
  <si>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</si>
  <si>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</si>
  <si>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</si>
  <si>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</si>
  <si>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</si>
  <si>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</si>
  <si>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</si>
  <si>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</si>
  <si>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</si>
  <si>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</si>
  <si>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</si>
  <si>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</si>
  <si>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</si>
  <si>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</si>
  <si>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</si>
  <si>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</si>
  <si>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</si>
  <si>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</si>
  <si>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</si>
  <si>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</si>
  <si>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</si>
  <si>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</si>
  <si>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</si>
  <si>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</si>
  <si>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</si>
  <si>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</si>
  <si>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</si>
  <si>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</si>
  <si>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</si>
  <si>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</si>
  <si>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</si>
  <si>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</si>
  <si>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</si>
  <si>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</si>
  <si>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</si>
  <si>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</si>
  <si>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</si>
  <si>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</si>
  <si>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</si>
  <si>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</si>
  <si>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</si>
  <si>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</si>
  <si>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</si>
  <si>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</si>
  <si>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</si>
  <si>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</si>
  <si>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</si>
  <si>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Гергана Попова</t>
  </si>
  <si>
    <t>5.Висше училище по застраховане и финанси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</si>
</sst>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43190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43217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Гергана Попова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31.03.2018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44954</v>
      </c>
      <c r="D6" s="674">
        <f aca="true" t="shared" si="0" ref="D6:D15">C6-E6</f>
        <v>0</v>
      </c>
      <c r="E6" s="673">
        <f>'1-Баланс'!G95</f>
        <v>44954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40003</v>
      </c>
      <c r="D7" s="674">
        <f t="shared" si="0"/>
        <v>35221</v>
      </c>
      <c r="E7" s="673">
        <f>'1-Баланс'!G18</f>
        <v>4782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-688</v>
      </c>
      <c r="D8" s="674">
        <f t="shared" si="0"/>
        <v>0</v>
      </c>
      <c r="E8" s="673">
        <f>ABS('2-Отчет за доходите'!C44)-ABS('2-Отчет за доходите'!G44)</f>
        <v>-688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1411</v>
      </c>
      <c r="D9" s="674">
        <f t="shared" si="0"/>
        <v>0</v>
      </c>
      <c r="E9" s="673">
        <f>'3-Отчет за паричния поток'!C45</f>
        <v>1411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582</v>
      </c>
      <c r="D10" s="674">
        <f t="shared" si="0"/>
        <v>0</v>
      </c>
      <c r="E10" s="673">
        <f>'3-Отчет за паричния поток'!C46</f>
        <v>582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40003</v>
      </c>
      <c r="D11" s="674">
        <f t="shared" si="0"/>
        <v>0</v>
      </c>
      <c r="E11" s="673">
        <f>'4-Отчет за собствения капитал'!L34</f>
        <v>40003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3470</v>
      </c>
      <c r="D12" s="674">
        <f t="shared" si="0"/>
        <v>0</v>
      </c>
      <c r="E12" s="673">
        <f>'Справка 5'!C27+'Справка 5'!C97</f>
        <v>3470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4</v>
      </c>
      <c r="D15" s="674">
        <f t="shared" si="0"/>
        <v>0</v>
      </c>
      <c r="E15" s="673">
        <f>'Справка 5'!C148+'Справка 5'!C78</f>
        <v>4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-0.37843784378437845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-0.017198710096742745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-0.13896182589375883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-0.015304533523157004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0.735993860322333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4.205424003238211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4.053430479659988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0.9390811576603927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0.1177899210686096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0.1075103489059728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0.040441340036481734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0.0002499187763976708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0.12376571757118217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0.11013480446678828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0.027632950990615225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93.41509433962264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283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546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12231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37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3988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16256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3470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3751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3751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24175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1958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2311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107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152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10832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15388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4058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4058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4058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55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527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582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751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20779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44954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1350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34797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1112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1683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-688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424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40003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3026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79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1696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63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543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332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313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1540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4566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340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4941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44954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1055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53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1201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213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2602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2606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2606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2606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1818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1818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52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1918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688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1918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688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688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688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1976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-774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-1236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-322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-140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-282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30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-392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-76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-829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582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582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1683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1683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1683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1683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-688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-1259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-1259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40691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40691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-688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40003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40003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437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600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240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1391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4040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16835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21808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15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170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172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193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54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54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67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441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615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242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1399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12231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16953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3474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3470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3474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21934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13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13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13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441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615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242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1399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12231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3988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16953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3474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3470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13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3487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21947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208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59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311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232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810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687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687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1497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15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21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43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10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10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53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223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62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332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236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853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697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697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1550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223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62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332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236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853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697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697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1550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218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39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283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546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12231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37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3988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16256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3474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3470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13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3487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20397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3751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3751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3751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1958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1047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861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2311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107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152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10832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10832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15388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19179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1958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1047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861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2311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107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152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10832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10832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15388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15388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3751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3751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3751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3791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34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45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2947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1696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63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543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313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52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66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332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1540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4566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4576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34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45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2947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1696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63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543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313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52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66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332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1540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4566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4566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3470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3474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3470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3474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73">
      <selection activeCell="C83" sqref="C8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218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39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283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6</v>
      </c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546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1350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215</v>
      </c>
      <c r="H23" s="701">
        <v>215</v>
      </c>
    </row>
    <row r="24" spans="1:13" ht="15.75">
      <c r="A24" s="89" t="s">
        <v>67</v>
      </c>
      <c r="B24" s="91" t="s">
        <v>68</v>
      </c>
      <c r="C24" s="197">
        <v>12231</v>
      </c>
      <c r="D24" s="197">
        <v>12061</v>
      </c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>
        <v>37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34797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3988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16256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1112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1569+114</f>
        <v>1683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-688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424</v>
      </c>
      <c r="H34" s="598">
        <f>H28+H32+H33</f>
        <v>1112</v>
      </c>
    </row>
    <row r="35" spans="1:8" ht="15.75">
      <c r="A35" s="89" t="s">
        <v>106</v>
      </c>
      <c r="B35" s="94" t="s">
        <v>107</v>
      </c>
      <c r="C35" s="595">
        <f>SUM(C36:C39)</f>
        <v>3474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3470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0"/>
      <c r="E37" s="483" t="s">
        <v>847</v>
      </c>
      <c r="F37" s="99" t="s">
        <v>112</v>
      </c>
      <c r="G37" s="599">
        <f>G26+G18+G34</f>
        <v>40003</v>
      </c>
      <c r="H37" s="600">
        <f>H26+H18+H34</f>
        <v>40691</v>
      </c>
    </row>
    <row r="38" spans="1:13" ht="15.75">
      <c r="A38" s="89" t="s">
        <v>113</v>
      </c>
      <c r="B38" s="91" t="s">
        <v>114</v>
      </c>
      <c r="C38" s="197"/>
      <c r="D38" s="700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0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3474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3751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3751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24175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3026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79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1696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63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543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332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1958</v>
      </c>
      <c r="D68" s="197">
        <v>1843</v>
      </c>
      <c r="E68" s="89" t="s">
        <v>212</v>
      </c>
      <c r="F68" s="93" t="s">
        <v>213</v>
      </c>
      <c r="G68" s="197">
        <v>313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2311</v>
      </c>
      <c r="D69" s="197">
        <v>2475</v>
      </c>
      <c r="E69" s="201" t="s">
        <v>79</v>
      </c>
      <c r="F69" s="93" t="s">
        <v>216</v>
      </c>
      <c r="G69" s="197">
        <v>1540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107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152</v>
      </c>
      <c r="D71" s="197">
        <v>150</v>
      </c>
      <c r="E71" s="474" t="s">
        <v>47</v>
      </c>
      <c r="F71" s="95" t="s">
        <v>223</v>
      </c>
      <c r="G71" s="597">
        <f>G59+G60+G61+G69+G70</f>
        <v>4566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10832</v>
      </c>
      <c r="D75" s="197">
        <v>10835</v>
      </c>
      <c r="E75" s="485" t="s">
        <v>160</v>
      </c>
      <c r="F75" s="95" t="s">
        <v>233</v>
      </c>
      <c r="G75" s="478">
        <v>340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15388</v>
      </c>
      <c r="D76" s="598">
        <f>SUM(D68:D75)</f>
        <v>15421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35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4058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4941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4058</v>
      </c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4058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55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527</v>
      </c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582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751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20779</v>
      </c>
      <c r="D94" s="602">
        <f>D65+D76+D85+D92+D93</f>
        <v>21638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44954</v>
      </c>
      <c r="D95" s="604">
        <f>D94+D56</f>
        <v>45501</v>
      </c>
      <c r="E95" s="229" t="s">
        <v>942</v>
      </c>
      <c r="F95" s="489" t="s">
        <v>268</v>
      </c>
      <c r="G95" s="603">
        <f>G37+G40+G56+G79</f>
        <v>44954</v>
      </c>
      <c r="H95" s="604">
        <f>H37+H40+H56+H79</f>
        <v>45501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4">
        <f>pdeReportingDate</f>
        <v>43217</v>
      </c>
      <c r="C98" s="704"/>
      <c r="D98" s="704"/>
      <c r="E98" s="704"/>
      <c r="F98" s="704"/>
      <c r="G98" s="704"/>
      <c r="H98" s="70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5" t="str">
        <f>authorName</f>
        <v>Гергана Попова</v>
      </c>
      <c r="C100" s="705"/>
      <c r="D100" s="705"/>
      <c r="E100" s="705"/>
      <c r="F100" s="705"/>
      <c r="G100" s="705"/>
      <c r="H100" s="70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5"/>
      <c r="B103" s="707" t="str">
        <f>Начална!B17</f>
        <v>Виктория Миткова</v>
      </c>
      <c r="C103" s="703"/>
      <c r="D103" s="703"/>
      <c r="E103" s="703"/>
      <c r="M103" s="98"/>
    </row>
    <row r="104" spans="1:5" ht="21.75" customHeight="1">
      <c r="A104" s="695"/>
      <c r="B104" s="703"/>
      <c r="C104" s="703"/>
      <c r="D104" s="703"/>
      <c r="E104" s="703"/>
    </row>
    <row r="105" spans="1:13" ht="21.75" customHeight="1">
      <c r="A105" s="695"/>
      <c r="B105" s="703"/>
      <c r="C105" s="703"/>
      <c r="D105" s="703"/>
      <c r="E105" s="703"/>
      <c r="M105" s="98"/>
    </row>
    <row r="106" spans="1:5" ht="21.75" customHeight="1">
      <c r="A106" s="695"/>
      <c r="B106" s="703"/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19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</v>
      </c>
      <c r="D12" s="316">
        <v>34</v>
      </c>
      <c r="E12" s="194" t="s">
        <v>277</v>
      </c>
      <c r="F12" s="240" t="s">
        <v>278</v>
      </c>
      <c r="G12" s="316"/>
      <c r="H12" s="702"/>
    </row>
    <row r="13" spans="1:8" ht="15.75">
      <c r="A13" s="194" t="s">
        <v>279</v>
      </c>
      <c r="B13" s="190" t="s">
        <v>280</v>
      </c>
      <c r="C13" s="316">
        <v>1055</v>
      </c>
      <c r="D13" s="316">
        <v>999</v>
      </c>
      <c r="E13" s="194" t="s">
        <v>281</v>
      </c>
      <c r="F13" s="240" t="s">
        <v>282</v>
      </c>
      <c r="G13" s="316"/>
      <c r="H13" s="702"/>
    </row>
    <row r="14" spans="1:8" ht="15.75">
      <c r="A14" s="194" t="s">
        <v>283</v>
      </c>
      <c r="B14" s="190" t="s">
        <v>284</v>
      </c>
      <c r="C14" s="316">
        <v>53</v>
      </c>
      <c r="D14" s="316">
        <v>98</v>
      </c>
      <c r="E14" s="245" t="s">
        <v>285</v>
      </c>
      <c r="F14" s="240" t="s">
        <v>286</v>
      </c>
      <c r="G14" s="316">
        <v>1818</v>
      </c>
      <c r="H14" s="316">
        <v>2011</v>
      </c>
    </row>
    <row r="15" spans="1:8" ht="15.75">
      <c r="A15" s="194" t="s">
        <v>287</v>
      </c>
      <c r="B15" s="190" t="s">
        <v>288</v>
      </c>
      <c r="C15" s="316">
        <v>1201</v>
      </c>
      <c r="D15" s="316">
        <v>1110</v>
      </c>
      <c r="E15" s="245" t="s">
        <v>79</v>
      </c>
      <c r="F15" s="240" t="s">
        <v>289</v>
      </c>
      <c r="G15" s="316"/>
      <c r="H15" s="316">
        <v>7</v>
      </c>
    </row>
    <row r="16" spans="1:8" ht="15.75">
      <c r="A16" s="194" t="s">
        <v>290</v>
      </c>
      <c r="B16" s="190" t="s">
        <v>291</v>
      </c>
      <c r="C16" s="316">
        <v>213</v>
      </c>
      <c r="D16" s="316">
        <v>192</v>
      </c>
      <c r="E16" s="236" t="s">
        <v>52</v>
      </c>
      <c r="F16" s="264" t="s">
        <v>292</v>
      </c>
      <c r="G16" s="628">
        <f>SUM(G12:G15)</f>
        <v>1818</v>
      </c>
      <c r="H16" s="629">
        <f>SUM(H12:H15)</f>
        <v>2018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31</v>
      </c>
      <c r="H18" s="639">
        <v>9</v>
      </c>
    </row>
    <row r="19" spans="1:8" ht="15.75">
      <c r="A19" s="194" t="s">
        <v>299</v>
      </c>
      <c r="B19" s="190" t="s">
        <v>300</v>
      </c>
      <c r="C19" s="316">
        <v>37</v>
      </c>
      <c r="D19" s="316">
        <v>67</v>
      </c>
      <c r="E19" s="194" t="s">
        <v>301</v>
      </c>
      <c r="F19" s="237" t="s">
        <v>302</v>
      </c>
      <c r="G19" s="316">
        <v>1</v>
      </c>
      <c r="H19" s="316">
        <v>8</v>
      </c>
    </row>
    <row r="20" spans="1:8" ht="15.75">
      <c r="A20" s="235" t="s">
        <v>303</v>
      </c>
      <c r="B20" s="190" t="s">
        <v>304</v>
      </c>
      <c r="C20" s="316"/>
      <c r="D20" s="316">
        <v>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2602</v>
      </c>
      <c r="D22" s="629">
        <f>SUM(D12:D18)+D19</f>
        <v>2500</v>
      </c>
      <c r="E22" s="194" t="s">
        <v>309</v>
      </c>
      <c r="F22" s="237" t="s">
        <v>310</v>
      </c>
      <c r="G22" s="316">
        <v>52</v>
      </c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/>
    </row>
    <row r="25" spans="1:8" ht="31.5">
      <c r="A25" s="194" t="s">
        <v>316</v>
      </c>
      <c r="B25" s="237" t="s">
        <v>317</v>
      </c>
      <c r="C25" s="316"/>
      <c r="D25" s="316">
        <v>45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3</v>
      </c>
      <c r="H26" s="317"/>
    </row>
    <row r="27" spans="1:8" ht="31.5">
      <c r="A27" s="194" t="s">
        <v>324</v>
      </c>
      <c r="B27" s="237" t="s">
        <v>325</v>
      </c>
      <c r="C27" s="316">
        <v>2</v>
      </c>
      <c r="D27" s="316">
        <v>1</v>
      </c>
      <c r="E27" s="236" t="s">
        <v>104</v>
      </c>
      <c r="F27" s="238" t="s">
        <v>326</v>
      </c>
      <c r="G27" s="628">
        <f>SUM(G22:G26)</f>
        <v>69</v>
      </c>
      <c r="H27" s="629">
        <f>SUM(H22:H26)</f>
        <v>1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2606</v>
      </c>
      <c r="D31" s="635">
        <f>D29+D22</f>
        <v>2548</v>
      </c>
      <c r="E31" s="251" t="s">
        <v>824</v>
      </c>
      <c r="F31" s="266" t="s">
        <v>331</v>
      </c>
      <c r="G31" s="253">
        <f>G16+G18+G27</f>
        <v>1918</v>
      </c>
      <c r="H31" s="254">
        <f>H16+H18+H27</f>
        <v>2028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688</v>
      </c>
      <c r="H33" s="629">
        <f>IF((D31-H31)&gt;0,D31-H31,0)</f>
        <v>520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2606</v>
      </c>
      <c r="D36" s="637">
        <f>D31-D34+D35</f>
        <v>2548</v>
      </c>
      <c r="E36" s="262" t="s">
        <v>346</v>
      </c>
      <c r="F36" s="256" t="s">
        <v>347</v>
      </c>
      <c r="G36" s="267">
        <f>G35-G34+G31</f>
        <v>1918</v>
      </c>
      <c r="H36" s="268">
        <f>H35-H34+H31</f>
        <v>2028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688</v>
      </c>
      <c r="H37" s="254">
        <f>IF((D36-H36)&gt;0,D36-H36,0)</f>
        <v>520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688</v>
      </c>
      <c r="H42" s="244">
        <f>IF(H37&gt;0,IF(D38+H37&lt;0,0,D38+H37),IF(D37-D38&lt;0,D38-D37,0))</f>
        <v>520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688</v>
      </c>
      <c r="H44" s="268">
        <f>IF(D42=0,IF(H42-H43&gt;0,H42-H43+D43,0),IF(D42-D43&lt;0,D43-D42+H43,0))</f>
        <v>520</v>
      </c>
    </row>
    <row r="45" spans="1:8" ht="16.5" thickBot="1">
      <c r="A45" s="270" t="s">
        <v>371</v>
      </c>
      <c r="B45" s="271" t="s">
        <v>372</v>
      </c>
      <c r="C45" s="630">
        <f>C36+C38+C42</f>
        <v>2606</v>
      </c>
      <c r="D45" s="631">
        <f>D36+D38+D42</f>
        <v>2548</v>
      </c>
      <c r="E45" s="270" t="s">
        <v>373</v>
      </c>
      <c r="F45" s="272" t="s">
        <v>374</v>
      </c>
      <c r="G45" s="630">
        <f>G42+G36</f>
        <v>2606</v>
      </c>
      <c r="H45" s="631">
        <f>H42+H36</f>
        <v>2548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4">
        <f>pdeReportingDate</f>
        <v>43217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5" t="str">
        <f>authorName</f>
        <v>Гергана Попова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5"/>
      <c r="B55" s="707" t="str">
        <f>Начална!B17</f>
        <v>Виктория Миткова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/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1976</v>
      </c>
      <c r="D11" s="197">
        <v>1632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-774</v>
      </c>
      <c r="D12" s="197">
        <v>-2049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-1236</v>
      </c>
      <c r="D14" s="197">
        <v>-1293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-322</v>
      </c>
      <c r="D15" s="197">
        <v>-395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-361</v>
      </c>
      <c r="D21" s="658">
        <f>SUM(D11:D20)</f>
        <v>-2125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-140</v>
      </c>
      <c r="D23" s="197">
        <v>-154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-282</v>
      </c>
      <c r="D25" s="197">
        <v>-23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30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2658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-392</v>
      </c>
      <c r="D33" s="658">
        <f>SUM(D23:D32)</f>
        <v>2481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-400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-76</v>
      </c>
      <c r="D40" s="197">
        <v>-47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-76</v>
      </c>
      <c r="D43" s="660">
        <f>SUM(D35:D42)</f>
        <v>-447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-829</v>
      </c>
      <c r="D44" s="307">
        <f>D43+D33+D21</f>
        <v>-91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582</v>
      </c>
      <c r="D46" s="311">
        <f>D45+D44</f>
        <v>202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582</v>
      </c>
      <c r="D47" s="298">
        <v>202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4">
        <f>pdeReportingDate</f>
        <v>43217</v>
      </c>
      <c r="C54" s="704"/>
      <c r="D54" s="704"/>
      <c r="E54" s="704"/>
      <c r="F54" s="696"/>
      <c r="G54" s="696"/>
      <c r="H54" s="696"/>
      <c r="M54" s="98"/>
    </row>
    <row r="55" spans="1:13" s="42" customFormat="1" ht="15.75">
      <c r="A55" s="693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4" t="s">
        <v>8</v>
      </c>
      <c r="B56" s="705" t="str">
        <f>authorName</f>
        <v>Гергана Попова</v>
      </c>
      <c r="C56" s="705"/>
      <c r="D56" s="705"/>
      <c r="E56" s="705"/>
      <c r="F56" s="80"/>
      <c r="G56" s="80"/>
      <c r="H56" s="80"/>
    </row>
    <row r="57" spans="1:8" s="42" customFormat="1" ht="15.75">
      <c r="A57" s="694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4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5"/>
      <c r="B59" s="707" t="str">
        <f>Начална!B17</f>
        <v>Виктория Миткова</v>
      </c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695"/>
      <c r="B62" s="703"/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H34" sqref="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1683</v>
      </c>
      <c r="J13" s="584">
        <f>'1-Баланс'!H30+'1-Баланс'!H33</f>
        <v>-571</v>
      </c>
      <c r="K13" s="585"/>
      <c r="L13" s="584">
        <f>SUM(C13:K13)</f>
        <v>40691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8617</v>
      </c>
      <c r="F17" s="652">
        <f t="shared" si="2"/>
        <v>215</v>
      </c>
      <c r="G17" s="652">
        <f t="shared" si="2"/>
        <v>0</v>
      </c>
      <c r="H17" s="652">
        <f t="shared" si="2"/>
        <v>1135</v>
      </c>
      <c r="I17" s="652">
        <f t="shared" si="2"/>
        <v>1683</v>
      </c>
      <c r="J17" s="652">
        <f t="shared" si="2"/>
        <v>-571</v>
      </c>
      <c r="K17" s="652">
        <f t="shared" si="2"/>
        <v>0</v>
      </c>
      <c r="L17" s="584">
        <f t="shared" si="1"/>
        <v>40691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-688</v>
      </c>
      <c r="K18" s="585"/>
      <c r="L18" s="584">
        <f t="shared" si="1"/>
        <v>-688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8617</v>
      </c>
      <c r="F31" s="652">
        <f t="shared" si="6"/>
        <v>215</v>
      </c>
      <c r="G31" s="652">
        <f t="shared" si="6"/>
        <v>0</v>
      </c>
      <c r="H31" s="652">
        <f t="shared" si="6"/>
        <v>1135</v>
      </c>
      <c r="I31" s="652">
        <f t="shared" si="6"/>
        <v>1683</v>
      </c>
      <c r="J31" s="652">
        <f t="shared" si="6"/>
        <v>-1259</v>
      </c>
      <c r="K31" s="652">
        <f t="shared" si="6"/>
        <v>0</v>
      </c>
      <c r="L31" s="584">
        <f t="shared" si="1"/>
        <v>40003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215</v>
      </c>
      <c r="G34" s="587">
        <f t="shared" si="7"/>
        <v>0</v>
      </c>
      <c r="H34" s="587">
        <f t="shared" si="7"/>
        <v>1135</v>
      </c>
      <c r="I34" s="587">
        <f t="shared" si="7"/>
        <v>1683</v>
      </c>
      <c r="J34" s="587">
        <f t="shared" si="7"/>
        <v>-1259</v>
      </c>
      <c r="K34" s="587">
        <f t="shared" si="7"/>
        <v>0</v>
      </c>
      <c r="L34" s="650">
        <f t="shared" si="1"/>
        <v>40003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4">
        <f>pdeReportingDate</f>
        <v>43217</v>
      </c>
      <c r="C38" s="704"/>
      <c r="D38" s="704"/>
      <c r="E38" s="704"/>
      <c r="F38" s="704"/>
      <c r="G38" s="704"/>
      <c r="H38" s="70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5" t="str">
        <f>authorName</f>
        <v>Гергана Попова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5"/>
      <c r="B43" s="707" t="str">
        <f>Начална!B17</f>
        <v>Виктория Миткова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23" sqref="A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999</v>
      </c>
      <c r="B13" s="679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8" t="s">
        <v>1000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1001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1005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3470</v>
      </c>
      <c r="D27" s="472"/>
      <c r="E27" s="472">
        <f>SUM(E12:E26)</f>
        <v>0</v>
      </c>
      <c r="F27" s="472">
        <f>SUM(F12:F26)</f>
        <v>3470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1002</v>
      </c>
      <c r="B63" s="679"/>
      <c r="C63" s="92"/>
      <c r="D63" s="92">
        <v>49</v>
      </c>
      <c r="E63" s="92"/>
      <c r="F63" s="469">
        <f>C63-E63</f>
        <v>0</v>
      </c>
    </row>
    <row r="64" spans="1:6" ht="15.75">
      <c r="A64" s="678" t="s">
        <v>1003</v>
      </c>
      <c r="B64" s="679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3474</v>
      </c>
      <c r="D79" s="472"/>
      <c r="E79" s="472">
        <f>E78+E61+E44+E27</f>
        <v>0</v>
      </c>
      <c r="F79" s="472">
        <f>F78+F61+F44+F27</f>
        <v>3474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4">
        <f>pdeReportingDate</f>
        <v>43217</v>
      </c>
      <c r="C151" s="704"/>
      <c r="D151" s="704"/>
      <c r="E151" s="704"/>
      <c r="F151" s="704"/>
      <c r="G151" s="704"/>
      <c r="H151" s="70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5" t="str">
        <f>authorName</f>
        <v>Гергана Попова</v>
      </c>
      <c r="C153" s="705"/>
      <c r="D153" s="705"/>
      <c r="E153" s="705"/>
      <c r="F153" s="705"/>
      <c r="G153" s="705"/>
      <c r="H153" s="70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5"/>
      <c r="B156" s="707" t="str">
        <f>Начална!B17</f>
        <v>Виктория Миткова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/>
      <c r="C157" s="703"/>
      <c r="D157" s="703"/>
      <c r="E157" s="703"/>
      <c r="F157" s="574"/>
      <c r="G157" s="45"/>
      <c r="H157" s="42"/>
    </row>
    <row r="158" spans="1:8" ht="15.75">
      <c r="A158" s="695"/>
      <c r="B158" s="703"/>
      <c r="C158" s="703"/>
      <c r="D158" s="703"/>
      <c r="E158" s="703"/>
      <c r="F158" s="574"/>
      <c r="G158" s="45"/>
      <c r="H158" s="42"/>
    </row>
    <row r="159" spans="1:8" ht="15.75">
      <c r="A159" s="695"/>
      <c r="B159" s="703"/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437</v>
      </c>
      <c r="E13" s="328">
        <v>4</v>
      </c>
      <c r="F13" s="328"/>
      <c r="G13" s="329">
        <f t="shared" si="2"/>
        <v>441</v>
      </c>
      <c r="H13" s="328"/>
      <c r="I13" s="328"/>
      <c r="J13" s="329">
        <f t="shared" si="3"/>
        <v>441</v>
      </c>
      <c r="K13" s="328">
        <v>208</v>
      </c>
      <c r="L13" s="328">
        <v>15</v>
      </c>
      <c r="M13" s="328"/>
      <c r="N13" s="329">
        <f t="shared" si="4"/>
        <v>223</v>
      </c>
      <c r="O13" s="328"/>
      <c r="P13" s="328"/>
      <c r="Q13" s="329">
        <f t="shared" si="0"/>
        <v>223</v>
      </c>
      <c r="R13" s="340">
        <f t="shared" si="1"/>
        <v>218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59</v>
      </c>
      <c r="L15" s="328">
        <v>3</v>
      </c>
      <c r="M15" s="328"/>
      <c r="N15" s="329">
        <f t="shared" si="4"/>
        <v>62</v>
      </c>
      <c r="O15" s="328"/>
      <c r="P15" s="328"/>
      <c r="Q15" s="329">
        <f t="shared" si="0"/>
        <v>62</v>
      </c>
      <c r="R15" s="340">
        <f t="shared" si="1"/>
        <v>39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600</v>
      </c>
      <c r="E16" s="328">
        <v>15</v>
      </c>
      <c r="F16" s="328"/>
      <c r="G16" s="329">
        <f t="shared" si="2"/>
        <v>615</v>
      </c>
      <c r="H16" s="328"/>
      <c r="I16" s="328"/>
      <c r="J16" s="329">
        <f t="shared" si="3"/>
        <v>615</v>
      </c>
      <c r="K16" s="328">
        <v>311</v>
      </c>
      <c r="L16" s="328">
        <v>21</v>
      </c>
      <c r="M16" s="328"/>
      <c r="N16" s="329">
        <f t="shared" si="4"/>
        <v>332</v>
      </c>
      <c r="O16" s="328"/>
      <c r="P16" s="328"/>
      <c r="Q16" s="329">
        <f t="shared" si="0"/>
        <v>332</v>
      </c>
      <c r="R16" s="340">
        <f t="shared" si="1"/>
        <v>283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>
        <v>13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240</v>
      </c>
      <c r="E18" s="328">
        <v>2</v>
      </c>
      <c r="F18" s="328"/>
      <c r="G18" s="329">
        <f t="shared" si="2"/>
        <v>242</v>
      </c>
      <c r="H18" s="328"/>
      <c r="I18" s="328"/>
      <c r="J18" s="329">
        <f t="shared" si="3"/>
        <v>242</v>
      </c>
      <c r="K18" s="328">
        <v>232</v>
      </c>
      <c r="L18" s="328">
        <v>4</v>
      </c>
      <c r="M18" s="328"/>
      <c r="N18" s="329">
        <f t="shared" si="4"/>
        <v>236</v>
      </c>
      <c r="O18" s="328"/>
      <c r="P18" s="328"/>
      <c r="Q18" s="329">
        <f t="shared" si="0"/>
        <v>236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1391</v>
      </c>
      <c r="E19" s="330">
        <f>SUM(E11:E18)</f>
        <v>21</v>
      </c>
      <c r="F19" s="330">
        <f>SUM(F11:F18)</f>
        <v>13</v>
      </c>
      <c r="G19" s="329">
        <f t="shared" si="2"/>
        <v>1399</v>
      </c>
      <c r="H19" s="330">
        <f>SUM(H11:H18)</f>
        <v>0</v>
      </c>
      <c r="I19" s="330">
        <f>SUM(I11:I18)</f>
        <v>0</v>
      </c>
      <c r="J19" s="329">
        <f t="shared" si="3"/>
        <v>1399</v>
      </c>
      <c r="K19" s="330">
        <f>SUM(K11:K18)</f>
        <v>810</v>
      </c>
      <c r="L19" s="330">
        <f>SUM(L11:L18)</f>
        <v>43</v>
      </c>
      <c r="M19" s="330">
        <f>SUM(M11:M18)</f>
        <v>0</v>
      </c>
      <c r="N19" s="329">
        <f t="shared" si="4"/>
        <v>853</v>
      </c>
      <c r="O19" s="330">
        <f>SUM(O11:O18)</f>
        <v>0</v>
      </c>
      <c r="P19" s="330">
        <f>SUM(P11:P18)</f>
        <v>0</v>
      </c>
      <c r="Q19" s="329">
        <f t="shared" si="0"/>
        <v>853</v>
      </c>
      <c r="R19" s="340">
        <f t="shared" si="1"/>
        <v>546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v>170</v>
      </c>
      <c r="F23" s="328"/>
      <c r="G23" s="329">
        <f t="shared" si="2"/>
        <v>12231</v>
      </c>
      <c r="H23" s="328"/>
      <c r="I23" s="328"/>
      <c r="J23" s="329">
        <f t="shared" si="3"/>
        <v>12231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12231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/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687</v>
      </c>
      <c r="L24" s="328">
        <v>10</v>
      </c>
      <c r="M24" s="328"/>
      <c r="N24" s="329">
        <f t="shared" si="4"/>
        <v>697</v>
      </c>
      <c r="O24" s="328"/>
      <c r="P24" s="328"/>
      <c r="Q24" s="329">
        <f t="shared" si="0"/>
        <v>697</v>
      </c>
      <c r="R24" s="340">
        <f t="shared" si="1"/>
        <v>37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4040</v>
      </c>
      <c r="E26" s="328">
        <v>2</v>
      </c>
      <c r="F26" s="328">
        <v>54</v>
      </c>
      <c r="G26" s="329">
        <f t="shared" si="2"/>
        <v>3988</v>
      </c>
      <c r="H26" s="328"/>
      <c r="I26" s="328"/>
      <c r="J26" s="329">
        <f t="shared" si="3"/>
        <v>3988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3988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16835</v>
      </c>
      <c r="E27" s="332">
        <f aca="true" t="shared" si="5" ref="E27:P27">SUM(E23:E26)</f>
        <v>172</v>
      </c>
      <c r="F27" s="332">
        <f t="shared" si="5"/>
        <v>54</v>
      </c>
      <c r="G27" s="333">
        <f t="shared" si="2"/>
        <v>16953</v>
      </c>
      <c r="H27" s="332">
        <f t="shared" si="5"/>
        <v>0</v>
      </c>
      <c r="I27" s="332">
        <f t="shared" si="5"/>
        <v>0</v>
      </c>
      <c r="J27" s="333">
        <f t="shared" si="3"/>
        <v>16953</v>
      </c>
      <c r="K27" s="332">
        <f t="shared" si="5"/>
        <v>687</v>
      </c>
      <c r="L27" s="332">
        <f t="shared" si="5"/>
        <v>10</v>
      </c>
      <c r="M27" s="332">
        <f t="shared" si="5"/>
        <v>0</v>
      </c>
      <c r="N27" s="333">
        <f t="shared" si="4"/>
        <v>697</v>
      </c>
      <c r="O27" s="332">
        <f t="shared" si="5"/>
        <v>0</v>
      </c>
      <c r="P27" s="332">
        <f t="shared" si="5"/>
        <v>0</v>
      </c>
      <c r="Q27" s="333">
        <f t="shared" si="0"/>
        <v>697</v>
      </c>
      <c r="R27" s="343">
        <f t="shared" si="1"/>
        <v>16256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3474</v>
      </c>
      <c r="H29" s="335">
        <f t="shared" si="6"/>
        <v>0</v>
      </c>
      <c r="I29" s="335">
        <f t="shared" si="6"/>
        <v>0</v>
      </c>
      <c r="J29" s="336">
        <f t="shared" si="3"/>
        <v>3474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3474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/>
      <c r="F30" s="328"/>
      <c r="G30" s="329">
        <f t="shared" si="2"/>
        <v>3470</v>
      </c>
      <c r="H30" s="328"/>
      <c r="I30" s="328"/>
      <c r="J30" s="329">
        <f t="shared" si="3"/>
        <v>3470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>
        <v>13</v>
      </c>
      <c r="I39" s="328"/>
      <c r="J39" s="329">
        <f t="shared" si="3"/>
        <v>13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13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3474</v>
      </c>
      <c r="H40" s="330">
        <f t="shared" si="10"/>
        <v>13</v>
      </c>
      <c r="I40" s="330">
        <f t="shared" si="10"/>
        <v>0</v>
      </c>
      <c r="J40" s="329">
        <f t="shared" si="3"/>
        <v>3487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21808</v>
      </c>
      <c r="E42" s="349">
        <f>E19+E20+E21+E27+E40+E41</f>
        <v>193</v>
      </c>
      <c r="F42" s="349">
        <f aca="true" t="shared" si="11" ref="F42:R42">F19+F20+F21+F27+F40+F41</f>
        <v>67</v>
      </c>
      <c r="G42" s="349">
        <f t="shared" si="11"/>
        <v>21934</v>
      </c>
      <c r="H42" s="349">
        <f t="shared" si="11"/>
        <v>13</v>
      </c>
      <c r="I42" s="349">
        <f t="shared" si="11"/>
        <v>0</v>
      </c>
      <c r="J42" s="349">
        <f t="shared" si="11"/>
        <v>21947</v>
      </c>
      <c r="K42" s="349">
        <f t="shared" si="11"/>
        <v>1497</v>
      </c>
      <c r="L42" s="349">
        <f t="shared" si="11"/>
        <v>53</v>
      </c>
      <c r="M42" s="349">
        <f t="shared" si="11"/>
        <v>0</v>
      </c>
      <c r="N42" s="349">
        <f t="shared" si="11"/>
        <v>1550</v>
      </c>
      <c r="O42" s="349">
        <f t="shared" si="11"/>
        <v>0</v>
      </c>
      <c r="P42" s="349">
        <f t="shared" si="11"/>
        <v>0</v>
      </c>
      <c r="Q42" s="349">
        <f t="shared" si="11"/>
        <v>1550</v>
      </c>
      <c r="R42" s="350">
        <f t="shared" si="11"/>
        <v>20397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4">
        <f>pdeReportingDate</f>
        <v>43217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5" t="str">
        <f>authorName</f>
        <v>Гергана Попова</v>
      </c>
      <c r="D47" s="705"/>
      <c r="E47" s="705"/>
      <c r="F47" s="705"/>
      <c r="G47" s="705"/>
      <c r="H47" s="705"/>
      <c r="I47" s="705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5"/>
      <c r="C50" s="707" t="str">
        <f>Начална!B17</f>
        <v>Виктория Миткова</v>
      </c>
      <c r="D50" s="703"/>
      <c r="E50" s="703"/>
      <c r="F50" s="703"/>
      <c r="G50" s="574"/>
      <c r="H50" s="45"/>
      <c r="I50" s="42"/>
    </row>
    <row r="51" spans="2:9" ht="15.75">
      <c r="B51" s="695"/>
      <c r="C51" s="703"/>
      <c r="D51" s="703"/>
      <c r="E51" s="703"/>
      <c r="F51" s="703"/>
      <c r="G51" s="574"/>
      <c r="H51" s="45"/>
      <c r="I51" s="42"/>
    </row>
    <row r="52" spans="2:9" ht="15.75">
      <c r="B52" s="695"/>
      <c r="C52" s="703"/>
      <c r="D52" s="703"/>
      <c r="E52" s="703"/>
      <c r="F52" s="703"/>
      <c r="G52" s="574"/>
      <c r="H52" s="45"/>
      <c r="I52" s="42"/>
    </row>
    <row r="53" spans="2:9" ht="15.75">
      <c r="B53" s="695"/>
      <c r="C53" s="703"/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36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3751</v>
      </c>
      <c r="D13" s="362">
        <f>SUM(D14:D16)</f>
        <v>0</v>
      </c>
      <c r="E13" s="369">
        <f>SUM(E14:E16)</f>
        <v>3751</v>
      </c>
      <c r="F13" s="133"/>
    </row>
    <row r="14" spans="1:6" ht="15.75">
      <c r="A14" s="370" t="s">
        <v>596</v>
      </c>
      <c r="B14" s="135" t="s">
        <v>597</v>
      </c>
      <c r="C14" s="368">
        <v>3751</v>
      </c>
      <c r="D14" s="368"/>
      <c r="E14" s="369">
        <f aca="true" t="shared" si="0" ref="E14:E44">C14-D14</f>
        <v>3751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3751</v>
      </c>
      <c r="D21" s="440">
        <f>D13+D17+D18</f>
        <v>0</v>
      </c>
      <c r="E21" s="441">
        <f>E13+E17+E18</f>
        <v>3751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1958</v>
      </c>
      <c r="D26" s="362">
        <f>SUM(D27:D29)</f>
        <v>1958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1047</v>
      </c>
      <c r="D27" s="368">
        <v>1047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861</v>
      </c>
      <c r="D28" s="368">
        <v>861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50</v>
      </c>
      <c r="D29" s="368">
        <v>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2311</v>
      </c>
      <c r="D30" s="368">
        <v>2311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107</v>
      </c>
      <c r="D31" s="368">
        <v>107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152</v>
      </c>
      <c r="D32" s="368">
        <v>152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10832</v>
      </c>
      <c r="D40" s="362">
        <f>SUM(D41:D44)</f>
        <v>10832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10832</v>
      </c>
      <c r="D44" s="368">
        <v>10832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15388</v>
      </c>
      <c r="D45" s="438">
        <f>D26+D30+D31+D33+D32+D34+D35+D40</f>
        <v>15388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19179</v>
      </c>
      <c r="D46" s="444">
        <f>D45+D23+D21+D11</f>
        <v>15388</v>
      </c>
      <c r="E46" s="445">
        <f>E45+E23+E21+E11</f>
        <v>3791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</v>
      </c>
      <c r="D73" s="137">
        <f>SUM(D74:D76)</f>
        <v>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34</v>
      </c>
      <c r="D74" s="197">
        <v>34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45</v>
      </c>
      <c r="D76" s="197">
        <v>45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2947</v>
      </c>
      <c r="D87" s="134">
        <f>SUM(D88:D92)+D96</f>
        <v>2947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1696</v>
      </c>
      <c r="D89" s="197">
        <v>1696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63</v>
      </c>
      <c r="D90" s="197">
        <v>63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543</v>
      </c>
      <c r="D91" s="197">
        <v>543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313</v>
      </c>
      <c r="D92" s="138">
        <f>SUM(D93:D95)</f>
        <v>313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52</v>
      </c>
      <c r="D93" s="197">
        <v>52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66</v>
      </c>
      <c r="D94" s="197">
        <v>66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195</v>
      </c>
      <c r="D95" s="197">
        <v>195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332</v>
      </c>
      <c r="D96" s="197">
        <v>332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1540</v>
      </c>
      <c r="D97" s="197">
        <v>1540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4566</v>
      </c>
      <c r="D98" s="433">
        <f>D87+D82+D77+D73+D97</f>
        <v>4566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4576</v>
      </c>
      <c r="D99" s="427">
        <f>D98+D70+D68</f>
        <v>4566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4">
        <f>pdeReportingDate</f>
        <v>43217</v>
      </c>
      <c r="C111" s="704"/>
      <c r="D111" s="704"/>
      <c r="E111" s="704"/>
      <c r="F111" s="704"/>
      <c r="G111" s="52"/>
      <c r="H111" s="52"/>
    </row>
    <row r="112" spans="1:8" ht="15.75">
      <c r="A112" s="693"/>
      <c r="B112" s="704"/>
      <c r="C112" s="704"/>
      <c r="D112" s="704"/>
      <c r="E112" s="704"/>
      <c r="F112" s="704"/>
      <c r="G112" s="52"/>
      <c r="H112" s="52"/>
    </row>
    <row r="113" spans="1:8" ht="15.75">
      <c r="A113" s="694" t="s">
        <v>8</v>
      </c>
      <c r="B113" s="705" t="str">
        <f>authorName</f>
        <v>Гергана Попова</v>
      </c>
      <c r="C113" s="705"/>
      <c r="D113" s="705"/>
      <c r="E113" s="705"/>
      <c r="F113" s="705"/>
      <c r="G113" s="80"/>
      <c r="H113" s="80"/>
    </row>
    <row r="114" spans="1:8" ht="15.75">
      <c r="A114" s="694"/>
      <c r="B114" s="705"/>
      <c r="C114" s="705"/>
      <c r="D114" s="705"/>
      <c r="E114" s="705"/>
      <c r="F114" s="705"/>
      <c r="G114" s="80"/>
      <c r="H114" s="80"/>
    </row>
    <row r="115" spans="1:8" ht="15.75">
      <c r="A115" s="694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5"/>
      <c r="B116" s="707" t="str">
        <f>Начална!B17</f>
        <v>Виктория Миткова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/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/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/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2" sqref="D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4">
        <f>pdeReportingDate</f>
        <v>43217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3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4" t="s">
        <v>8</v>
      </c>
      <c r="B33" s="705" t="str">
        <f>authorName</f>
        <v>Гергана Попова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4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4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5"/>
      <c r="B36" s="707" t="str">
        <f>Начална!B17</f>
        <v>Виктория Миткова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2018-04-30T13:36:02Z</cp:lastPrinted>
  <dcterms:created xsi:type="dcterms:W3CDTF">2006-09-16T00:00:00Z</dcterms:created>
  <dcterms:modified xsi:type="dcterms:W3CDTF">2018-04-30T15:23:30Z</dcterms:modified>
  <cp:category/>
  <cp:version/>
  <cp:contentType/>
  <cp:contentStatus/>
</cp:coreProperties>
</file>