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<sst xmlns="http://schemas.openxmlformats.org/spreadsheetml/2006/main" count="4322" uniqueCount="1004">
  <si>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</si>
  <si>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</si>
  <si>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</si>
  <si>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</si>
  <si>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</si>
  <si>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</si>
  <si>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</si>
  <si>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</si>
  <si>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</si>
  <si>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</si>
  <si>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</si>
  <si>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</si>
  <si>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</si>
  <si>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</si>
  <si>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</si>
  <si>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</si>
  <si>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</si>
  <si>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</si>
  <si>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</si>
  <si>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</si>
  <si>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</si>
  <si>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</si>
  <si>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</si>
  <si>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</si>
  <si>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</si>
  <si>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</si>
  <si>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</si>
  <si>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</si>
  <si>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</si>
  <si>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</si>
  <si>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</si>
  <si>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</si>
  <si>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</si>
  <si>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</si>
  <si>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</si>
  <si>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</si>
  <si>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</si>
  <si>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</si>
  <si>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</si>
  <si>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</si>
  <si>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</si>
  <si>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</si>
  <si>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</si>
  <si>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</si>
  <si>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</si>
  <si>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</si>
  <si>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</si>
  <si>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</si>
  <si>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</si>
  <si>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</si>
  <si>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</si>
  <si>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</si>
  <si>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</si>
  <si>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</si>
  <si>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</si>
  <si>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</si>
  <si>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</si>
  <si>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</si>
  <si>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</si>
  <si>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</si>
  <si>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</si>
  <si>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</si>
  <si>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</si>
  <si>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</si>
  <si>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</si>
  <si>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</si>
  <si>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</si>
  <si>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</si>
  <si>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</si>
  <si>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</si>
  <si>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</si>
  <si>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</si>
  <si>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</si>
  <si>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</si>
  <si>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</si>
  <si>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</si>
  <si>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</si>
  <si>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</si>
  <si>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</si>
  <si>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</si>
  <si>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</si>
  <si>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</si>
  <si>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</si>
  <si>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</si>
  <si>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</si>
  <si>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</si>
  <si>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</si>
  <si>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</si>
  <si>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</si>
  <si>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</si>
  <si>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</si>
  <si>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</si>
  <si>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</si>
  <si>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</si>
  <si>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</si>
  <si>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</si>
  <si>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</si>
  <si>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</si>
  <si>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</si>
  <si>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</si>
  <si>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</si>
  <si>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</si>
  <si>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</si>
  <si>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</si>
  <si>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</si>
  <si>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</si>
  <si>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</si>
  <si>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</si>
  <si>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</si>
  <si>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</si>
  <si>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</si>
  <si>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</si>
  <si>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</si>
  <si>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</si>
  <si>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</si>
  <si>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</si>
  <si>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</si>
  <si>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</si>
  <si>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</si>
  <si>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</si>
  <si>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</si>
  <si>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</si>
  <si>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</si>
  <si>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</si>
  <si>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</si>
  <si>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</si>
  <si>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</si>
  <si>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</si>
  <si>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</si>
  <si>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</si>
  <si>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</si>
  <si>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</si>
  <si>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</si>
  <si>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</si>
  <si>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</si>
  <si>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</si>
  <si>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</si>
  <si>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</si>
  <si>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</si>
  <si>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</si>
  <si>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</si>
  <si>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</si>
  <si>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</si>
  <si>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</si>
  <si>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</si>
  <si>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</si>
  <si>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</si>
  <si>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</si>
  <si>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</si>
  <si>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</si>
  <si>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</si>
  <si>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</si>
  <si>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</si>
  <si>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</si>
  <si>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</si>
  <si>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</si>
  <si>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</si>
  <si>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</si>
  <si>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</si>
  <si>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</si>
  <si>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</si>
  <si>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</si>
  <si>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</si>
  <si>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</si>
  <si>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</si>
  <si>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</si>
  <si>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</si>
  <si>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</si>
  <si>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</si>
  <si>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</si>
  <si>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</si>
  <si>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</si>
  <si>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</si>
  <si>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</si>
  <si>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</si>
  <si>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</si>
  <si>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</si>
  <si>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</si>
  <si>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</si>
  <si>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</si>
  <si>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</si>
  <si>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</si>
  <si>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</si>
  <si>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</si>
  <si>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</si>
  <si>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</si>
  <si>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</si>
  <si>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</si>
  <si>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</si>
  <si>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</si>
  <si>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</si>
  <si>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</si>
  <si>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</si>
  <si>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</si>
  <si>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</si>
  <si>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</si>
  <si>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</si>
  <si>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</si>
  <si>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</si>
  <si>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</si>
  <si>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</si>
  <si>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</si>
  <si>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</si>
  <si>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</si>
  <si>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</si>
  <si>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</si>
  <si>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</si>
  <si>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</si>
  <si>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</si>
  <si>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</si>
  <si>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</si>
  <si>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</si>
  <si>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</si>
  <si>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</si>
  <si>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</si>
  <si>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</si>
  <si>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</si>
  <si>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</si>
  <si>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</si>
  <si>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</si>
  <si>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</si>
  <si>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</si>
  <si>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</si>
  <si>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</si>
  <si>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</si>
  <si>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</si>
  <si>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</si>
  <si>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</si>
  <si>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</si>
  <si>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</si>
  <si>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</si>
  <si>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</si>
  <si>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</si>
  <si>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</si>
  <si>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</si>
  <si>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</si>
  <si>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</si>
  <si>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</si>
  <si>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</si>
  <si>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</si>
  <si>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</si>
  <si>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</si>
  <si>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</si>
  <si>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</si>
  <si>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</si>
  <si>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</si>
  <si>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</si>
  <si>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</si>
  <si>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</si>
  <si>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</si>
  <si>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</si>
  <si>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</si>
  <si>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</si>
  <si>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</si>
  <si>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</si>
  <si>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</si>
  <si>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</si>
  <si>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</si>
  <si>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</si>
  <si>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</si>
  <si>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</si>
  <si>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</si>
  <si>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</si>
  <si>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</si>
  <si>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</si>
  <si>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</si>
  <si>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</si>
  <si>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</si>
  <si>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</si>
  <si>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</si>
  <si>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</si>
  <si>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</si>
  <si>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</si>
  <si>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</si>
  <si>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</si>
  <si>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</si>
  <si>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</si>
  <si>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</si>
  <si>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</si>
  <si>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</si>
  <si>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</si>
  <si>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</si>
  <si>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</si>
  <si>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</si>
  <si>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</si>
  <si>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</si>
  <si>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</si>
  <si>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</si>
  <si>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</si>
  <si>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</si>
  <si>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</si>
  <si>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</si>
  <si>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</si>
  <si>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</si>
  <si>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</si>
  <si>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</si>
  <si>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</si>
  <si>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</si>
  <si>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</si>
  <si>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</si>
  <si>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</si>
  <si>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</si>
  <si>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</si>
  <si>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</si>
  <si>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</si>
  <si>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</si>
  <si>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</si>
  <si>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</si>
  <si>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</si>
  <si>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</si>
  <si>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</si>
  <si>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</si>
  <si>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</si>
  <si>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</si>
  <si>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</si>
  <si>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</si>
  <si>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</si>
  <si>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</si>
  <si>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</si>
  <si>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</si>
  <si>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</si>
  <si>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</si>
  <si>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</si>
  <si>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</si>
  <si>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</si>
  <si>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</si>
  <si>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</si>
  <si>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</si>
  <si>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</si>
  <si>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</si>
  <si>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</si>
  <si>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</si>
  <si>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</si>
  <si>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</si>
  <si>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</si>
  <si>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</si>
  <si>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</si>
  <si>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</si>
  <si>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</si>
  <si>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</si>
  <si>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</si>
  <si>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</si>
  <si>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</si>
  <si>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</si>
  <si>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</si>
  <si>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</si>
  <si>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</si>
  <si>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</si>
  <si>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</si>
  <si>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</si>
  <si>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</si>
  <si>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</si>
  <si>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</si>
  <si>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</si>
  <si>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</si>
  <si>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</si>
  <si>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</si>
  <si>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</si>
  <si>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</si>
  <si>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</si>
  <si>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</si>
  <si>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</si>
  <si>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</si>
  <si>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</si>
  <si>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</si>
  <si>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</si>
  <si>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</si>
  <si>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</si>
  <si>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</si>
  <si>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</si>
  <si>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</si>
  <si>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</si>
  <si>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</si>
  <si>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</si>
  <si>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</si>
  <si>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</si>
  <si>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</si>
  <si>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</si>
  <si>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</si>
  <si>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</si>
  <si>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</si>
  <si>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</si>
  <si>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</si>
  <si>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</si>
  <si>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</si>
  <si>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</si>
  <si>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</si>
  <si>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</si>
  <si>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</si>
  <si>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</si>
  <si>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</si>
  <si>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</si>
  <si>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</si>
  <si>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</si>
  <si>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</si>
  <si>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</si>
  <si>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</si>
  <si>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</si>
  <si>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</si>
  <si>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</si>
  <si>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</si>
  <si>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</si>
  <si>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</si>
  <si>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</si>
  <si>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</si>
  <si>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</si>
  <si>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</si>
  <si>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</si>
  <si>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</si>
  <si>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</si>
  <si>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</si>
  <si>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</si>
  <si>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</si>
  <si>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</si>
  <si>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</si>
  <si>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</si>
  <si>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</si>
  <si>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</si>
  <si>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</si>
  <si>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</si>
  <si>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</si>
  <si>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</si>
  <si>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</si>
  <si>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</si>
  <si>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</si>
  <si>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</si>
  <si>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</si>
  <si>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</si>
  <si>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</si>
  <si>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</si>
  <si>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</si>
  <si>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</si>
  <si>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</si>
  <si>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</si>
  <si>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</si>
  <si>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</si>
  <si>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</si>
  <si>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</si>
  <si>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</si>
  <si>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</si>
  <si>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</si>
  <si>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</si>
  <si>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</si>
  <si>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</si>
  <si>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</si>
  <si>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</si>
  <si>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</si>
  <si>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</si>
  <si>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</si>
  <si>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</si>
  <si>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</si>
  <si>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</si>
  <si>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</si>
  <si>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</si>
  <si>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</si>
  <si>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</si>
  <si>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</si>
  <si>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</si>
  <si>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</si>
  <si>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</si>
  <si>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</si>
  <si>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</si>
  <si>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</si>
  <si>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</si>
  <si>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</si>
  <si>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</si>
  <si>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</si>
  <si>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</si>
  <si>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</si>
  <si>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</si>
  <si>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</si>
  <si>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</si>
  <si>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</si>
  <si>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</si>
  <si>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</si>
  <si>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</si>
  <si>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</si>
  <si>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</si>
  <si>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</si>
  <si>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</si>
  <si>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</si>
  <si>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</si>
  <si>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</si>
  <si>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</si>
  <si>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</si>
  <si>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</si>
  <si>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</si>
  <si>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</si>
  <si>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</si>
  <si>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</si>
  <si>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</si>
  <si>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</si>
  <si>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</si>
  <si>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</si>
  <si>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</si>
  <si>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</si>
  <si>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</si>
  <si>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</si>
  <si>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</si>
  <si>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</si>
  <si>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</si>
  <si>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</si>
  <si>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</si>
  <si>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</si>
  <si>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</si>
  <si>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</si>
  <si>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</si>
  <si>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</si>
  <si>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</si>
  <si>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</si>
  <si>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</si>
  <si>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</si>
  <si>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</si>
  <si>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</si>
  <si>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</si>
  <si>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</si>
  <si>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</si>
  <si>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</si>
  <si>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</si>
  <si>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</si>
  <si>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</si>
  <si>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</si>
  <si>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</si>
  <si>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</si>
  <si>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</si>
  <si>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</si>
  <si>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</si>
  <si>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</si>
  <si>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</si>
  <si>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</si>
  <si>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</si>
  <si>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</si>
  <si>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</si>
  <si>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</si>
  <si>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</si>
  <si>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</si>
  <si>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</si>
  <si>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</si>
  <si>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</si>
  <si>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</si>
  <si>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</si>
  <si>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</si>
  <si>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</si>
  <si>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</si>
  <si>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</si>
  <si>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</si>
  <si>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</si>
  <si>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</si>
  <si>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</si>
  <si>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</si>
  <si>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</si>
  <si>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</si>
  <si>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</si>
  <si>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</si>
  <si>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</si>
  <si>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</si>
  <si>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</si>
  <si>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</si>
  <si>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</si>
  <si>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</si>
  <si>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</si>
  <si>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</si>
  <si>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</si>
  <si>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</si>
  <si>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</si>
  <si>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</si>
  <si>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</si>
  <si>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</si>
  <si>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</si>
  <si>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</si>
  <si>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</si>
  <si>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</si>
  <si>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</si>
  <si>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</si>
  <si>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</si>
  <si>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</si>
  <si>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</si>
  <si>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</si>
  <si>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</si>
  <si>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</si>
  <si>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</si>
  <si>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</si>
  <si>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</si>
  <si>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</si>
  <si>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</si>
  <si>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</si>
  <si>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</si>
  <si>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</si>
  <si>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</si>
  <si>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</si>
  <si>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</si>
  <si>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</si>
  <si>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</si>
  <si>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</si>
  <si>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</si>
  <si>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</si>
  <si>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</si>
  <si>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</si>
  <si>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</si>
  <si>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</si>
  <si>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</si>
  <si>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</si>
  <si>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</si>
  <si>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</si>
  <si>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</si>
  <si>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</si>
  <si>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</si>
  <si>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</si>
  <si>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</si>
  <si>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</si>
  <si>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</si>
  <si>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</si>
  <si>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</si>
  <si>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</si>
  <si>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</si>
  <si>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</si>
  <si>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</si>
  <si>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</si>
  <si>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</si>
  <si>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</si>
  <si>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</si>
  <si>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</si>
  <si>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</si>
  <si>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</si>
  <si>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</si>
  <si>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</si>
  <si>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</si>
  <si>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</si>
  <si>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</si>
  <si>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</si>
  <si>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</si>
  <si>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</si>
  <si>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</si>
  <si>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</si>
  <si>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</si>
  <si>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</si>
  <si>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</si>
  <si>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</si>
  <si>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</si>
  <si>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</si>
  <si>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</si>
  <si>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</si>
  <si>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</si>
  <si>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</si>
  <si>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</si>
  <si>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</si>
  <si>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</si>
  <si>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</si>
  <si>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</si>
  <si>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</si>
  <si>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</si>
  <si>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</si>
  <si>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</si>
  <si>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</si>
  <si>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</si>
  <si>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</si>
  <si>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</si>
  <si>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</si>
  <si>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</si>
  <si>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</si>
  <si>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</si>
  <si>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</si>
  <si>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</si>
  <si>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</si>
  <si>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</si>
  <si>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</si>
  <si>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</si>
  <si>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</si>
  <si>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</si>
  <si>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</si>
  <si>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</si>
  <si>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</si>
  <si>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</si>
  <si>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</si>
  <si>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</si>
  <si>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</si>
  <si>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</si>
  <si>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</si>
  <si>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</si>
  <si>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</si>
  <si>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</si>
  <si>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</si>
  <si>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</si>
  <si>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</si>
  <si>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</si>
  <si>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</si>
  <si>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</si>
  <si>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</si>
  <si>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</si>
  <si>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</si>
  <si>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</si>
  <si>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</si>
  <si>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</si>
  <si>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</si>
  <si>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</si>
  <si>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</si>
  <si>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</si>
  <si>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</si>
  <si>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</si>
  <si>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</si>
  <si>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</si>
  <si>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</si>
  <si>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</si>
  <si>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</si>
  <si>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</si>
  <si>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</si>
  <si>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</si>
  <si>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</si>
  <si>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</si>
  <si>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</si>
  <si>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</si>
  <si>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</si>
  <si>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</si>
  <si>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</si>
  <si>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</si>
  <si>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</si>
  <si>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</si>
  <si>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</si>
  <si>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</si>
  <si>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</si>
  <si>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</si>
  <si>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</si>
  <si>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</si>
  <si>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</si>
  <si>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</si>
  <si>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</si>
  <si>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</si>
  <si>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</si>
  <si>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</si>
  <si>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</si>
  <si>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</si>
  <si>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</si>
  <si>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</si>
  <si>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</si>
  <si>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</si>
  <si>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</si>
  <si>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</si>
  <si>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</si>
  <si>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</si>
  <si>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</si>
  <si>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</si>
  <si>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</si>
  <si>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</si>
  <si>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</si>
  <si>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</si>
  <si>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</si>
  <si>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</si>
  <si>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</si>
  <si>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</si>
  <si>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</si>
  <si>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</si>
  <si>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</si>
  <si>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</si>
  <si>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</si>
  <si>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</si>
  <si>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</si>
  <si>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</si>
  <si>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</si>
  <si>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</si>
  <si>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</si>
  <si>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</si>
  <si>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</si>
  <si>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</si>
  <si>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</si>
  <si>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</si>
  <si>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</si>
  <si>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</si>
  <si>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</si>
  <si>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</si>
  <si>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</si>
  <si>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</si>
  <si>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</si>
  <si>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</si>
  <si>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</si>
  <si>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</si>
  <si>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</si>
  <si>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</si>
  <si>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</si>
  <si>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</si>
  <si>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</si>
  <si>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</si>
  <si>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</si>
  <si>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</si>
  <si>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</si>
  <si>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</si>
  <si>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</si>
  <si>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</si>
  <si>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</si>
  <si>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</si>
  <si>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</si>
  <si>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</si>
  <si>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</si>
  <si>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</si>
  <si>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</si>
  <si>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</si>
  <si>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</si>
  <si>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</si>
  <si>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</si>
  <si>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</si>
  <si>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</si>
  <si>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</si>
  <si>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</si>
  <si>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</si>
  <si>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</si>
  <si>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</si>
  <si>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</si>
  <si>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</si>
  <si>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</si>
  <si>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</si>
  <si>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</si>
  <si>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</si>
  <si>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</si>
  <si>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</si>
  <si>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</si>
  <si>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</si>
  <si>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</si>
  <si>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</si>
  <si>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</si>
  <si>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</si>
  <si>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</si>
  <si>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</si>
  <si>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</si>
  <si>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</si>
  <si>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</si>
  <si>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</si>
  <si>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</si>
  <si>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</si>
  <si>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</si>
  <si>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</si>
  <si>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</si>
  <si>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</si>
  <si>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</si>
  <si>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</si>
  <si>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</si>
  <si>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</si>
  <si>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</si>
  <si>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</si>
  <si>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</si>
  <si>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</si>
  <si>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</si>
  <si>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</si>
  <si>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</si>
  <si>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</si>
  <si>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</si>
  <si>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</si>
  <si>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</si>
  <si>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</si>
  <si>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</si>
  <si>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</si>
  <si>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</si>
  <si>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</si>
  <si>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</si>
  <si>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</si>
  <si>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</si>
  <si>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</si>
  <si>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</si>
  <si>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</si>
  <si>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</si>
  <si>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</si>
  <si>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</si>
  <si>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</si>
  <si>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</si>
  <si>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</si>
  <si>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</si>
  <si>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</si>
  <si>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</si>
  <si>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</si>
  <si>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</si>
  <si>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</si>
  <si>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</si>
  <si>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</si>
  <si>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</si>
  <si>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</si>
  <si>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</si>
  <si>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</si>
  <si>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</si>
  <si>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</si>
  <si>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</si>
  <si>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</si>
  <si>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</si>
  <si>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</si>
  <si>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</si>
  <si>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</si>
  <si>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</si>
  <si>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</si>
  <si>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</si>
  <si>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</si>
  <si>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</si>
  <si>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</si>
  <si>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</si>
  <si>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</si>
  <si>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</si>
  <si>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</si>
  <si>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</si>
  <si>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</si>
  <si>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</si>
  <si>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</si>
  <si>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</si>
  <si>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</si>
  <si>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</si>
  <si>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</si>
  <si>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</si>
  <si>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</si>
  <si>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</si>
  <si>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</si>
  <si>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</si>
  <si>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</si>
  <si>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</si>
  <si>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</si>
  <si>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</si>
  <si>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</si>
  <si>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</si>
  <si>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</si>
  <si>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</si>
  <si>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</si>
  <si>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</si>
  <si>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</si>
  <si>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</si>
  <si>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</si>
  <si>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</si>
  <si>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</si>
  <si>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</si>
  <si>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</si>
  <si>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</si>
  <si>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</si>
  <si>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</si>
  <si>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</si>
  <si>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</si>
  <si>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</si>
  <si>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</si>
  <si>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</si>
  <si>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</si>
  <si>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</si>
  <si>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</si>
  <si>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</si>
  <si>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</si>
  <si>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</si>
  <si>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</si>
  <si>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</si>
  <si>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</si>
  <si>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</si>
  <si>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</si>
  <si>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</si>
  <si>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</si>
  <si>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</si>
  <si>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</si>
  <si>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</si>
  <si>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</si>
  <si>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</si>
  <si>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</si>
  <si>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</si>
  <si>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</si>
  <si>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</si>
  <si>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</si>
  <si>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</si>
  <si>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</si>
  <si>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</si>
  <si>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</si>
  <si>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</si>
  <si>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</si>
  <si>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</si>
  <si>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</si>
  <si>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</si>
  <si>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</si>
  <si>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</si>
  <si>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</si>
  <si>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</si>
  <si>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</si>
  <si>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</si>
  <si>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</si>
  <si>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</si>
  <si>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</si>
  <si>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</si>
  <si>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</si>
  <si>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</si>
  <si>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</si>
  <si>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</si>
  <si>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</si>
  <si>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</si>
  <si>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</si>
  <si>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</si>
  <si>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</si>
  <si>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</si>
  <si>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</si>
  <si>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</si>
  <si>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</si>
  <si>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</si>
  <si>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</si>
  <si>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</si>
  <si>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</si>
  <si>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</si>
  <si>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</si>
  <si>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</si>
  <si>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</si>
  <si>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</si>
  <si>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</si>
  <si>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</si>
  <si>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</si>
  <si>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</si>
  <si>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гр. София, бул. Христо Ботев 57, ет.3</t>
  </si>
  <si>
    <t>гр. София, ул. Георги С. Раковски 132, вх.А, ет.1, офис 3</t>
  </si>
  <si>
    <t>01.01.2020 г.</t>
  </si>
  <si>
    <t>31.12.2020 г.</t>
  </si>
  <si>
    <t>11.03.2021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</si>
</sst>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31.12.2020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11.03.2021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977</v>
      </c>
      <c r="B11" s="578" t="s">
        <v>1003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999</v>
      </c>
    </row>
    <row r="20" spans="1:2" ht="15.75">
      <c r="A20" s="7" t="s">
        <v>5</v>
      </c>
      <c r="B20" s="577" t="s">
        <v>1000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59784</v>
      </c>
      <c r="D6" s="674">
        <f aca="true" t="shared" si="0" ref="D6:D15">C6-E6</f>
        <v>0</v>
      </c>
      <c r="E6" s="673">
        <f>'1-Баланс'!G95</f>
        <v>59784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10922</v>
      </c>
      <c r="D7" s="674">
        <f t="shared" si="0"/>
        <v>10272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369</v>
      </c>
      <c r="D8" s="674">
        <f t="shared" si="0"/>
        <v>0</v>
      </c>
      <c r="E8" s="673">
        <f>ABS('2-Отчет за доходите'!C44)-ABS('2-Отчет за доходите'!G44)</f>
        <v>369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19</v>
      </c>
      <c r="D9" s="674">
        <f t="shared" si="0"/>
        <v>0</v>
      </c>
      <c r="E9" s="673">
        <f>'3-Отчет за паричния поток'!C45</f>
        <v>19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10</v>
      </c>
      <c r="D10" s="674">
        <f t="shared" si="0"/>
        <v>0</v>
      </c>
      <c r="E10" s="673">
        <f>'3-Отчет за паричния поток'!C46</f>
        <v>10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10922</v>
      </c>
      <c r="D11" s="674">
        <f t="shared" si="0"/>
        <v>0</v>
      </c>
      <c r="E11" s="673">
        <f>'4-Отчет за собствения капитал'!L34</f>
        <v>10922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0.129382889200561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0.03378502105841421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0.0075518808071712165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0.006172219991971096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1.148610551751913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0.871574726235155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0.871574726235155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0.8658680787620173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0.0005141123849673538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0.06802136996756344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0.04770507159106115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0.7292043735898643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4.473722761399011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0.8173089789910344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2091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0.19144845266434718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0.7331697054698457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23.36776661884266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31.12.2020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31.12.2020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31.12.2020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31.12.2020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31.12.2020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31.12.2020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31.12.2020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31.12.2020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31.12.2020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31.12.2020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41928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31.12.2020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31.12.2020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31.12.2020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31.12.2020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31.12.2020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31.12.2020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31.12.2020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31.12.2020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31.12.2020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31.12.2020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31.12.2020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31.12.2020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31.12.2020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31.12.2020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31.12.2020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31.12.2020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31.12.2020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31.12.2020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31.12.2020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31.12.2020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31.12.2020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31.12.2020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31.12.2020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31.12.2020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31.12.2020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903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31.12.2020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903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31.12.2020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31.12.2020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31.12.2020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42831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31.12.2020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31.12.2020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31.12.2020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31.12.2020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31.12.2020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31.12.2020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31.12.2020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31.12.2020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31.12.2020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31.12.2020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100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31.12.2020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31.12.2020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31.12.2020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31.12.2020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31.12.2020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31.12.2020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111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31.12.2020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31.12.2020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31.12.2020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31.12.2020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31.12.2020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16832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31.12.2020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31.12.2020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16832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31.12.2020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31.12.2020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31.12.2020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31.12.2020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31.12.2020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31.12.2020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31.12.2020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16953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31.12.2020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59784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31.12.2020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31.12.2020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31.12.2020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31.12.2020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31.12.2020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31.12.2020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31.12.2020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31.12.2020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31.12.2020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3850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31.12.2020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31.12.2020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31.12.2020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31.12.2020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31.12.2020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4694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31.12.2020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5209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31.12.2020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5209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31.12.2020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31.12.2020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31.12.2020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369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31.12.2020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31.12.2020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5578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31.12.2020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10922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31.12.2020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31.12.2020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31.12.2020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23543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31.12.2020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31.12.2020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31.12.2020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5868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31.12.2020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31.12.2020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29411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31.12.2020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31.12.2020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31.12.2020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31.12.2020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31.12.2020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29411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31.12.2020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12332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31.12.2020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2099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31.12.2020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4947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31.12.2020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158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31.12.2020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31.12.2020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1028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31.12.2020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3674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31.12.2020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31.12.2020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31.12.2020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87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31.12.2020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73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31.12.2020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31.12.2020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19451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31.12.2020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31.12.2020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31.12.2020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31.12.2020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19451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31.12.2020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59784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31.12.2020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31.12.2020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273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31.12.2020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31.12.2020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31.12.2020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31.12.2020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31.12.2020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31.12.2020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392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31.12.2020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31.12.2020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31.12.2020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687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31.12.2020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1722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31.12.2020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31.12.2020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31.12.2020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74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31.12.2020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1796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31.12.2020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2483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31.12.2020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369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31.12.2020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31.12.2020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31.12.2020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2483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31.12.2020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369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31.12.2020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31.12.2020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31.12.2020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31.12.2020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31.12.2020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369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31.12.2020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31.12.2020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369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31.12.2020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2852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31.12.2020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31.12.2020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31.12.2020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1067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31.12.2020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1785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31.12.2020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2852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31.12.2020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31.12.2020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31.12.2020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31.12.2020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31.12.2020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31.12.2020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31.12.2020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31.12.2020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31.12.2020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2852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31.12.2020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31.12.2020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31.12.2020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31.12.2020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2852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31.12.2020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31.12.2020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31.12.2020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31.12.2020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31.12.2020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2852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31.12.2020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1326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31.12.2020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-258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31.12.2020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31.12.2020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31.12.2020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2399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31.12.2020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31.12.2020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31.12.2020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31.12.2020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31.12.2020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222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31.12.2020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3666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31.12.2020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-2664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31.12.2020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2712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31.12.2020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31.12.2020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31.12.2020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31.12.2020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31.12.2020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31.12.2020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31.12.2020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31.12.2020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31.12.2020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48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31.12.2020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31.12.2020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31.12.2020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5540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31.12.2020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-7160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31.12.2020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31.12.2020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-2029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31.12.2020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31.12.2020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-74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31.12.2020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-3723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31.12.2020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31.12.2020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31.12.2020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31.12.2020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31.12.2020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31.12.2020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31.12.2020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31.12.2020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31.12.2020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31.12.2020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31.12.2020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31.12.2020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31.12.2020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31.12.2020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31.12.2020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31.12.2020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31.12.2020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31.12.2020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31.12.2020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31.12.2020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31.12.2020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31.12.2020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31.12.2020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31.12.2020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31.12.2020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31.12.2020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31.12.2020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31.12.2020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31.12.2020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31.12.2020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31.12.2020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31.12.2020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31.12.2020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31.12.2020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31.12.2020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31.12.2020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31.12.2020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31.12.2020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31.12.2020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31.12.2020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31.12.2020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31.12.2020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31.12.2020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31.12.2020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31.12.2020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31.12.2020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31.12.2020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31.12.2020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31.12.2020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31.12.2020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3850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31.12.2020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31.12.2020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31.12.2020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31.12.2020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3850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31.12.2020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31.12.2020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31.12.2020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31.12.2020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31.12.2020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31.12.2020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31.12.2020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31.12.2020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31.12.2020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31.12.2020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31.12.2020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31.12.2020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31.12.2020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31.12.2020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3850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31.12.2020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31.12.2020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31.12.2020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3850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31.12.2020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31.12.2020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31.12.2020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31.12.2020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31.12.2020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31.12.2020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31.12.2020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31.12.2020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31.12.2020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31.12.2020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31.12.2020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31.12.2020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31.12.2020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31.12.2020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31.12.2020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31.12.2020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31.12.2020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31.12.2020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31.12.2020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31.12.2020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31.12.2020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31.12.2020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31.12.2020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31.12.2020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31.12.2020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31.12.2020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31.12.2020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31.12.2020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31.12.2020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31.12.2020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31.12.2020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31.12.2020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31.12.2020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31.12.2020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31.12.2020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31.12.2020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31.12.2020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31.12.2020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31.12.2020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31.12.2020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31.12.2020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31.12.2020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31.12.2020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31.12.2020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31.12.2020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31.12.2020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31.12.2020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31.12.2020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31.12.2020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31.12.2020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31.12.2020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31.12.2020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31.12.2020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31.12.2020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31.12.2020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31.12.2020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31.12.2020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31.12.2020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31.12.2020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31.12.2020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31.12.2020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31.12.2020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31.12.2020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31.12.2020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31.12.2020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31.12.2020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31.12.2020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5210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31.12.2020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31.12.2020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31.12.2020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31.12.2020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5210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31.12.2020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369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31.12.2020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31.12.2020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31.12.2020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31.12.2020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31.12.2020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31.12.2020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31.12.2020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31.12.2020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31.12.2020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31.12.2020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31.12.2020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31.12.2020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31.12.2020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5578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31.12.2020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31.12.2020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31.12.2020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5578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31.12.2020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31.12.2020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31.12.2020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31.12.2020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31.12.2020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31.12.2020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31.12.2020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31.12.2020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31.12.2020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31.12.2020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31.12.2020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31.12.2020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31.12.2020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31.12.2020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31.12.2020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31.12.2020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31.12.2020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31.12.2020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31.12.2020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31.12.2020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31.12.2020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31.12.2020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31.12.2020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31.12.2020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31.12.2020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31.12.2020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31.12.2020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31.12.2020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31.12.2020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31.12.2020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31.12.2020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31.12.2020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31.12.2020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31.12.2020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31.12.2020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31.12.2020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31.12.2020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31.12.2020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31.12.2020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31.12.2020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31.12.2020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31.12.2020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31.12.2020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31.12.2020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31.12.2020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10554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31.12.2020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31.12.2020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31.12.2020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31.12.2020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10554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31.12.2020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369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31.12.2020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31.12.2020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31.12.2020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31.12.2020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31.12.2020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31.12.2020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31.12.2020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31.12.2020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31.12.2020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31.12.2020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31.12.2020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31.12.2020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31.12.2020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10922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31.12.2020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31.12.2020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31.12.2020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10922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31.12.2020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31.12.2020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31.12.2020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31.12.2020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31.12.2020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31.12.2020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31.12.2020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31.12.2020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31.12.2020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31.12.2020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31.12.2020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31.12.2020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31.12.2020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31.12.2020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31.12.2020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31.12.2020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31.12.2020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31.12.2020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31.12.2020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31.12.2020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31.12.2020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31.12.2020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31.12.2020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31.12.2020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31.12.2020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31.12.2020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31.12.2020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31.12.2020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31.12.2020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31.12.2020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31.12.2020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31.12.2020 г.</v>
      </c>
      <c r="D470" s="105" t="s">
        <v>547</v>
      </c>
      <c r="E470" s="496">
        <v>1</v>
      </c>
      <c r="F470" s="105" t="s">
        <v>546</v>
      </c>
      <c r="H470" s="105">
        <f>'Справка 6'!D20</f>
        <v>53542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31.12.2020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31.12.2020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31.12.2020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31.12.2020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31.12.2020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31.12.2020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31.12.2020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31.12.2020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31.12.2020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31.12.2020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31.12.2020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31.12.2020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31.12.2020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31.12.2020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31.12.2020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31.12.2020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31.12.2020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31.12.2020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31.12.2020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31.12.2020 г.</v>
      </c>
      <c r="D490" s="105" t="s">
        <v>583</v>
      </c>
      <c r="E490" s="496">
        <v>1</v>
      </c>
      <c r="F490" s="105" t="s">
        <v>582</v>
      </c>
      <c r="H490" s="105">
        <f>'Справка 6'!D42</f>
        <v>53542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31.12.2020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31.12.2020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31.12.2020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31.12.2020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31.12.2020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31.12.2020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31.12.2020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31.12.2020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31.12.2020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31.12.2020 г.</v>
      </c>
      <c r="D500" s="105" t="s">
        <v>547</v>
      </c>
      <c r="E500" s="496">
        <v>2</v>
      </c>
      <c r="F500" s="105" t="s">
        <v>546</v>
      </c>
      <c r="H500" s="105">
        <f>'Справка 6'!E20</f>
        <v>3475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31.12.2020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31.12.2020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31.12.2020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31.12.2020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31.12.2020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31.12.2020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31.12.2020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31.12.2020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31.12.2020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31.12.2020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31.12.2020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31.12.2020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31.12.2020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31.12.2020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31.12.2020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31.12.2020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31.12.2020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31.12.2020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31.12.2020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31.12.2020 г.</v>
      </c>
      <c r="D520" s="105" t="s">
        <v>583</v>
      </c>
      <c r="E520" s="496">
        <v>2</v>
      </c>
      <c r="F520" s="105" t="s">
        <v>582</v>
      </c>
      <c r="H520" s="105">
        <f>'Справка 6'!E42</f>
        <v>3475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31.12.2020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31.12.2020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31.12.2020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31.12.2020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31.12.2020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31.12.2020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31.12.2020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31.12.2020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31.12.2020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31.12.2020 г.</v>
      </c>
      <c r="D530" s="105" t="s">
        <v>547</v>
      </c>
      <c r="E530" s="496">
        <v>3</v>
      </c>
      <c r="F530" s="105" t="s">
        <v>546</v>
      </c>
      <c r="H530" s="105">
        <f>'Справка 6'!F20</f>
        <v>16832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31.12.2020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31.12.2020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31.12.2020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31.12.2020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31.12.2020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31.12.2020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31.12.2020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31.12.2020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31.12.2020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31.12.2020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31.12.2020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31.12.2020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31.12.2020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31.12.2020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31.12.2020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31.12.2020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31.12.2020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31.12.2020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31.12.2020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31.12.2020 г.</v>
      </c>
      <c r="D550" s="105" t="s">
        <v>583</v>
      </c>
      <c r="E550" s="496">
        <v>3</v>
      </c>
      <c r="F550" s="105" t="s">
        <v>582</v>
      </c>
      <c r="H550" s="105">
        <f>'Справка 6'!F42</f>
        <v>16832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31.12.2020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31.12.2020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31.12.2020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31.12.2020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31.12.2020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31.12.2020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31.12.2020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31.12.2020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31.12.2020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31.12.2020 г.</v>
      </c>
      <c r="D560" s="105" t="s">
        <v>547</v>
      </c>
      <c r="E560" s="496">
        <v>4</v>
      </c>
      <c r="F560" s="105" t="s">
        <v>546</v>
      </c>
      <c r="H560" s="105">
        <f>'Справка 6'!G20</f>
        <v>40185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31.12.2020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31.12.2020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31.12.2020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31.12.2020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31.12.2020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31.12.2020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31.12.2020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31.12.2020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31.12.2020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31.12.2020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31.12.2020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31.12.2020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31.12.2020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31.12.2020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31.12.2020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31.12.2020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31.12.2020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31.12.2020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31.12.2020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31.12.2020 г.</v>
      </c>
      <c r="D580" s="105" t="s">
        <v>583</v>
      </c>
      <c r="E580" s="496">
        <v>4</v>
      </c>
      <c r="F580" s="105" t="s">
        <v>582</v>
      </c>
      <c r="H580" s="105">
        <f>'Справка 6'!G42</f>
        <v>40185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31.12.2020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31.12.2020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31.12.2020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31.12.2020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31.12.2020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31.12.2020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31.12.2020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31.12.2020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31.12.2020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31.12.2020 г.</v>
      </c>
      <c r="D590" s="105" t="s">
        <v>547</v>
      </c>
      <c r="E590" s="496">
        <v>5</v>
      </c>
      <c r="F590" s="105" t="s">
        <v>546</v>
      </c>
      <c r="H590" s="105">
        <f>'Справка 6'!H20</f>
        <v>2276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31.12.2020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31.12.2020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31.12.2020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31.12.2020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31.12.2020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31.12.2020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31.12.2020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31.12.2020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31.12.2020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31.12.2020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31.12.2020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31.12.2020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31.12.2020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31.12.2020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31.12.2020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31.12.2020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31.12.2020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31.12.2020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31.12.2020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31.12.2020 г.</v>
      </c>
      <c r="D610" s="105" t="s">
        <v>583</v>
      </c>
      <c r="E610" s="496">
        <v>5</v>
      </c>
      <c r="F610" s="105" t="s">
        <v>582</v>
      </c>
      <c r="H610" s="105">
        <f>'Справка 6'!H42</f>
        <v>2276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31.12.2020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31.12.2020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31.12.2020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31.12.2020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31.12.2020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31.12.2020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31.12.2020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31.12.2020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31.12.2020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31.12.2020 г.</v>
      </c>
      <c r="D620" s="105" t="s">
        <v>547</v>
      </c>
      <c r="E620" s="496">
        <v>6</v>
      </c>
      <c r="F620" s="105" t="s">
        <v>546</v>
      </c>
      <c r="H620" s="105">
        <f>'Справка 6'!I20</f>
        <v>533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31.12.2020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31.12.2020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31.12.2020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31.12.2020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31.12.2020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31.12.2020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31.12.2020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31.12.2020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31.12.2020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31.12.2020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31.12.2020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31.12.2020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31.12.2020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31.12.2020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31.12.2020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31.12.2020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31.12.2020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31.12.2020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31.12.2020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31.12.2020 г.</v>
      </c>
      <c r="D640" s="105" t="s">
        <v>583</v>
      </c>
      <c r="E640" s="496">
        <v>6</v>
      </c>
      <c r="F640" s="105" t="s">
        <v>582</v>
      </c>
      <c r="H640" s="105">
        <f>'Справка 6'!I42</f>
        <v>533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31.12.2020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31.12.2020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31.12.2020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31.12.2020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31.12.2020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31.12.2020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31.12.2020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31.12.2020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31.12.2020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31.12.2020 г.</v>
      </c>
      <c r="D650" s="105" t="s">
        <v>547</v>
      </c>
      <c r="E650" s="496">
        <v>7</v>
      </c>
      <c r="F650" s="105" t="s">
        <v>546</v>
      </c>
      <c r="H650" s="105">
        <f>'Справка 6'!J20</f>
        <v>41928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31.12.2020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31.12.2020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31.12.2020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31.12.2020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31.12.2020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31.12.2020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31.12.2020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31.12.2020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31.12.2020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31.12.2020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31.12.2020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31.12.2020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31.12.2020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31.12.2020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31.12.2020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31.12.2020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31.12.2020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31.12.2020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31.12.2020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31.12.2020 г.</v>
      </c>
      <c r="D670" s="105" t="s">
        <v>583</v>
      </c>
      <c r="E670" s="496">
        <v>7</v>
      </c>
      <c r="F670" s="105" t="s">
        <v>582</v>
      </c>
      <c r="H670" s="105">
        <f>'Справка 6'!J42</f>
        <v>41928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31.12.2020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31.12.2020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31.12.2020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31.12.2020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31.12.2020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31.12.2020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31.12.2020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31.12.2020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31.12.2020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31.12.2020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31.12.2020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31.12.2020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31.12.2020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31.12.2020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31.12.2020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31.12.2020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31.12.2020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31.12.2020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31.12.2020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31.12.2020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31.12.2020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31.12.2020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31.12.2020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31.12.2020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31.12.2020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31.12.2020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31.12.2020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31.12.2020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31.12.2020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31.12.2020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31.12.2020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31.12.2020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31.12.2020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31.12.2020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31.12.2020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31.12.2020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31.12.2020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31.12.2020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31.12.2020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31.12.2020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31.12.2020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31.12.2020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31.12.2020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31.12.2020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31.12.2020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31.12.2020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31.12.2020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31.12.2020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31.12.2020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31.12.2020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31.12.2020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31.12.2020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31.12.2020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31.12.2020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31.12.2020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31.12.2020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31.12.2020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31.12.2020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31.12.2020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31.12.2020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31.12.2020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31.12.2020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31.12.2020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31.12.2020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31.12.2020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31.12.2020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31.12.2020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31.12.2020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31.12.2020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31.12.2020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31.12.2020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31.12.2020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31.12.2020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31.12.2020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31.12.2020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31.12.2020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31.12.2020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31.12.2020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31.12.2020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31.12.2020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31.12.2020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31.12.2020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31.12.2020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31.12.2020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31.12.2020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31.12.2020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31.12.2020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31.12.2020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31.12.2020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31.12.2020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31.12.2020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31.12.2020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31.12.2020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31.12.2020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31.12.2020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31.12.2020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31.12.2020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31.12.2020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31.12.2020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31.12.2020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31.12.2020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31.12.2020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31.12.2020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31.12.2020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31.12.2020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31.12.2020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31.12.2020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31.12.2020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31.12.2020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31.12.2020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31.12.2020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31.12.2020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31.12.2020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31.12.2020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31.12.2020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31.12.2020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31.12.2020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31.12.2020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31.12.2020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31.12.2020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31.12.2020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31.12.2020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31.12.2020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31.12.2020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31.12.2020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31.12.2020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31.12.2020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31.12.2020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31.12.2020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31.12.2020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31.12.2020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31.12.2020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31.12.2020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31.12.2020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31.12.2020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31.12.2020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31.12.2020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31.12.2020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31.12.2020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31.12.2020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31.12.2020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31.12.2020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31.12.2020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31.12.2020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31.12.2020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31.12.2020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31.12.2020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31.12.2020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31.12.2020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31.12.2020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31.12.2020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31.12.2020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31.12.2020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31.12.2020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31.12.2020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31.12.2020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31.12.2020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31.12.2020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31.12.2020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31.12.2020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31.12.2020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31.12.2020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31.12.2020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31.12.2020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31.12.2020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31.12.2020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31.12.2020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31.12.2020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31.12.2020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31.12.2020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31.12.2020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31.12.2020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31.12.2020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31.12.2020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31.12.2020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31.12.2020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31.12.2020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31.12.2020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31.12.2020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31.12.2020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31.12.2020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31.12.2020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31.12.2020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31.12.2020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31.12.2020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31.12.2020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31.12.2020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31.12.2020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31.12.2020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31.12.2020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31.12.2020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31.12.2020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31.12.2020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31.12.2020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31.12.2020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31.12.2020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31.12.2020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31.12.2020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31.12.2020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31.12.2020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31.12.2020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31.12.2020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31.12.2020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31.12.2020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31.12.2020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31.12.2020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31.12.2020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31.12.2020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31.12.2020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31.12.2020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31.12.2020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31.12.2020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31.12.2020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31.12.2020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31.12.2020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31.12.2020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31.12.2020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31.12.2020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31.12.2020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31.12.2020 г.</v>
      </c>
      <c r="D890" s="105" t="s">
        <v>547</v>
      </c>
      <c r="E890" s="496">
        <v>15</v>
      </c>
      <c r="F890" s="105" t="s">
        <v>546</v>
      </c>
      <c r="H890" s="105">
        <f>'Справка 6'!R20</f>
        <v>41928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31.12.2020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31.12.2020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31.12.2020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31.12.2020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31.12.2020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31.12.2020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31.12.2020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31.12.2020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31.12.2020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31.12.2020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31.12.2020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31.12.2020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31.12.2020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31.12.2020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31.12.2020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31.12.2020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31.12.2020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31.12.2020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31.12.2020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31.12.2020 г.</v>
      </c>
      <c r="D910" s="105" t="s">
        <v>583</v>
      </c>
      <c r="E910" s="496">
        <v>15</v>
      </c>
      <c r="F910" s="105" t="s">
        <v>582</v>
      </c>
      <c r="H910" s="105">
        <f>'Справка 6'!R42</f>
        <v>41928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31.12.2020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31.12.2020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31.12.2020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31.12.2020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31.12.2020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31.12.2020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31.12.2020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903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31.12.2020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31.12.2020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903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31.12.2020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903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31.12.2020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31.12.2020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31.12.2020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31.12.2020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31.12.2020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31.12.2020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31.12.2020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100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31.12.2020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31.12.2020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31.12.2020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31.12.2020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31.12.2020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31.12.2020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31.12.2020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31.12.2020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31.12.2020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31.12.2020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31.12.2020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31.12.2020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31.12.2020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31.12.2020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111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31.12.2020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1014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31.12.2020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31.12.2020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31.12.2020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31.12.2020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31.12.2020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31.12.2020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31.12.2020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31.12.2020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31.12.2020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31.12.2020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31.12.2020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31.12.2020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31.12.2020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31.12.2020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31.12.2020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31.12.2020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31.12.2020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100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31.12.2020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31.12.2020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31.12.2020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31.12.2020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31.12.2020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31.12.2020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31.12.2020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31.12.2020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31.12.2020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31.12.2020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31.12.2020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31.12.2020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31.12.2020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31.12.2020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111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31.12.2020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111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31.12.2020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31.12.2020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31.12.2020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31.12.2020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31.12.2020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31.12.2020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31.12.2020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903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31.12.2020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31.12.2020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903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31.12.2020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903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31.12.2020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31.12.2020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31.12.2020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31.12.2020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31.12.2020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31.12.2020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31.12.2020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31.12.2020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31.12.2020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31.12.2020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31.12.2020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31.12.2020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31.12.2020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31.12.2020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31.12.2020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31.12.2020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31.12.2020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31.12.2020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31.12.2020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31.12.2020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31.12.2020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31.12.2020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903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31.12.2020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31.12.2020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31.12.2020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31.12.2020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31.12.2020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23543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31.12.2020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23543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31.12.2020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31.12.2020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31.12.2020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31.12.2020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31.12.2020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31.12.2020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5868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31.12.2020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31.12.2020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31.12.2020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29411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31.12.2020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31.12.2020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158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31.12.2020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31.12.2020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158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31.12.2020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31.12.2020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12332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31.12.2020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12332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31.12.2020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31.12.2020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31.12.2020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31.12.2020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2099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31.12.2020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31.12.2020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2099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31.12.2020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31.12.2020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31.12.2020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4789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31.12.2020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31.12.2020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1028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31.12.2020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3674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31.12.2020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31.12.2020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87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31.12.2020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31.12.2020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34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31.12.2020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53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31.12.2020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31.12.2020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73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31.12.2020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19451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31.12.2020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48862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31.12.2020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31.12.2020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31.12.2020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31.12.2020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31.12.2020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31.12.2020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31.12.2020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31.12.2020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31.12.2020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31.12.2020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31.12.2020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31.12.2020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31.12.2020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31.12.2020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31.12.2020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31.12.2020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31.12.2020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158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31.12.2020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31.12.2020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158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31.12.2020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31.12.2020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12332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31.12.2020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12332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31.12.2020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31.12.2020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31.12.2020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31.12.2020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2099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31.12.2020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31.12.2020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2099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31.12.2020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31.12.2020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31.12.2020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4789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31.12.2020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31.12.2020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1028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31.12.2020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3674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31.12.2020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31.12.2020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87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31.12.2020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31.12.2020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34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31.12.2020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53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31.12.2020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31.12.2020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73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31.12.2020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19451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31.12.2020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19451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31.12.2020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31.12.2020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31.12.2020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31.12.2020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31.12.2020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23543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31.12.2020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23543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31.12.2020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31.12.2020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31.12.2020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31.12.2020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31.12.2020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31.12.2020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5868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31.12.2020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31.12.2020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31.12.2020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29411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31.12.2020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31.12.2020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31.12.2020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31.12.2020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31.12.2020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31.12.2020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31.12.2020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31.12.2020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31.12.2020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31.12.2020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31.12.2020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31.12.2020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31.12.2020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31.12.2020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31.12.2020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31.12.2020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31.12.2020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31.12.2020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31.12.2020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31.12.2020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31.12.2020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31.12.2020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31.12.2020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31.12.2020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31.12.2020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31.12.2020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31.12.2020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31.12.2020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29411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31.12.2020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31.12.2020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31.12.2020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31.12.2020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31.12.2020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31.12.2020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31.12.2020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31.12.2020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31.12.2020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31.12.2020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31.12.2020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31.12.2020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31.12.2020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31.12.2020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31.12.2020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31.12.2020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31.12.2020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31.12.2020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31.12.2020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31.12.2020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31.12.2020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31.12.2020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31.12.2020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31.12.2020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31.12.2020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31.12.2020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31.12.2020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31.12.2020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31.12.2020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31.12.2020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31.12.2020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31.12.2020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31.12.2020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31.12.2020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31.12.2020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31.12.2020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31.12.2020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31.12.2020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31.12.2020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31.12.2020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31.12.2020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31.12.2020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31.12.2020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31.12.2020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31.12.2020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31.12.2020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31.12.2020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31.12.2020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31.12.2020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31.12.2020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31.12.2020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31.12.2020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31.12.2020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31.12.2020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31.12.2020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31.12.2020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31.12.2020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31.12.2020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31.12.2020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31.12.2020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31.12.2020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31.12.2020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31.12.2020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31.12.2020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31.12.2020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31.12.2020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31.12.2020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31.12.2020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31.12.2020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31.12.2020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31.12.2020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31.12.2020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31.12.2020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31.12.2020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31.12.2020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31.12.2020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31.12.2020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31.12.2020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31.12.2020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31.12.2020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31.12.2020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31.12.2020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31.12.2020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31.12.2020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31.12.2020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31.12.2020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31.12.2020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31.12.2020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31.12.2020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31.12.2020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31.12.2020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31.12.2020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31.12.2020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31.12.2020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31.12.2020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31.12.2020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31.12.2020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31.12.2020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31.12.2020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31.12.2020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31.12.2020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31.12.2020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31.12.2020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31.12.2020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31.12.2020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31.12.2020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31.12.2020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31.12.2020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31.12.2020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31.12.2020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31.12.2020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31.12.2020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31.12.2020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31.12.2020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31.12.2020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31.12.2020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31.12.2020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31.12.2020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31.12.2020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31.12.2020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31.12.2020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31.12.2020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31.12.2020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31.12.2020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31.12.2020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31.12.2020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31.12.2020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31.12.2020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31.12.2020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31.12.2020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31.12.2020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31.12.2020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31.12.2020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31.12.2020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31.12.2020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31.12.2020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31.12.2020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31.12.2020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31.12.2020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31.12.2020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31.12.2020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31.12.2020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31.12.2020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31.12.2020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31.12.2020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31.12.2020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31.12.2020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31.12.2020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31.12.2020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31.12.2020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31.12.2020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31.12.2020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31.12.2020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31.12.2020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31.12.2020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31.12.2020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31.12.2020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31.12.2020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31.12.2020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31.12.2020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31.12.2020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31.12.2020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31.12.2020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31.12.2020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31.12.2020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31.12.2020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31.12.2020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31.12.2020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31.12.2020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31.12.2020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31.12.2020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31.12.2020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31.12.2020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31.12.2020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31.12.2020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31.12.2020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31.12.2020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31.12.2020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31.12.2020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31.12.2020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31.12.2020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31.12.2020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31.12.2020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31.12.2020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31.12.2020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31.12.2020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31.12.2020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31.12.2020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31.12.2020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31.12.2020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31.12.2020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31.12.2020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31.12.2020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31.12.2020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31.12.2020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31.12.2020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31.12.2020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E81" sqref="E8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41928</v>
      </c>
      <c r="D21" s="477">
        <v>53542</v>
      </c>
      <c r="E21" s="89" t="s">
        <v>58</v>
      </c>
      <c r="F21" s="93" t="s">
        <v>59</v>
      </c>
      <c r="G21" s="197">
        <v>3850</v>
      </c>
      <c r="H21" s="196">
        <v>3850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4694</v>
      </c>
      <c r="H26" s="598">
        <f>H20+H21+H22</f>
        <v>4694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5209</v>
      </c>
      <c r="H28" s="596">
        <f>SUM(H29:H31)</f>
        <v>4484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5209</v>
      </c>
      <c r="H29" s="197">
        <v>4484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369</v>
      </c>
      <c r="H32" s="197">
        <v>726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5578</v>
      </c>
      <c r="H34" s="598">
        <f>H28+H32+H33</f>
        <v>5210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10922</v>
      </c>
      <c r="H37" s="600">
        <f>H26+H18+H34</f>
        <v>10554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23543</v>
      </c>
      <c r="H45" s="197">
        <v>21176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5868</v>
      </c>
      <c r="H48" s="197">
        <v>7823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29411</v>
      </c>
      <c r="H50" s="596">
        <f>SUM(H44:H49)</f>
        <v>28999</v>
      </c>
    </row>
    <row r="51" spans="1:8" ht="15.75">
      <c r="A51" s="89" t="s">
        <v>79</v>
      </c>
      <c r="B51" s="91" t="s">
        <v>155</v>
      </c>
      <c r="C51" s="197">
        <v>903</v>
      </c>
      <c r="D51" s="196">
        <v>3403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903</v>
      </c>
      <c r="D52" s="598">
        <f>SUM(D48:D51)</f>
        <v>3403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42831</v>
      </c>
      <c r="D56" s="602">
        <f>D20+D21+D22+D28+D33+D46+D52+D54+D55</f>
        <v>56945</v>
      </c>
      <c r="E56" s="100" t="s">
        <v>850</v>
      </c>
      <c r="F56" s="99" t="s">
        <v>172</v>
      </c>
      <c r="G56" s="599">
        <f>G50+G52+G53+G54+G55</f>
        <v>29411</v>
      </c>
      <c r="H56" s="600">
        <f>H50+H52+H53+H54+H55</f>
        <v>28999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12314+18</f>
        <v>12332</v>
      </c>
      <c r="H59" s="197">
        <v>12425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1956+143</f>
        <v>2099</v>
      </c>
      <c r="H60" s="197">
        <f>3912+214</f>
        <v>4126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4947</v>
      </c>
      <c r="H61" s="596">
        <f>SUM(H62:H68)</f>
        <v>3909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158</v>
      </c>
      <c r="H62" s="197">
        <v>158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1028</v>
      </c>
      <c r="H64" s="197">
        <v>2694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3674</v>
      </c>
      <c r="H65" s="197">
        <v>962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87</v>
      </c>
      <c r="H68" s="197">
        <v>93</v>
      </c>
    </row>
    <row r="69" spans="1:8" ht="15.75">
      <c r="A69" s="89" t="s">
        <v>210</v>
      </c>
      <c r="B69" s="91" t="s">
        <v>211</v>
      </c>
      <c r="C69" s="197">
        <v>1</v>
      </c>
      <c r="D69" s="196"/>
      <c r="E69" s="201" t="s">
        <v>79</v>
      </c>
      <c r="F69" s="93" t="s">
        <v>216</v>
      </c>
      <c r="G69" s="197">
        <f>65+8</f>
        <v>73</v>
      </c>
      <c r="H69" s="197">
        <v>297</v>
      </c>
    </row>
    <row r="70" spans="1:8" ht="15.75">
      <c r="A70" s="89" t="s">
        <v>214</v>
      </c>
      <c r="B70" s="91" t="s">
        <v>215</v>
      </c>
      <c r="C70" s="197">
        <v>100</v>
      </c>
      <c r="D70" s="196">
        <v>130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19451</v>
      </c>
      <c r="H71" s="598">
        <f>H59+H60+H61+H69+H70</f>
        <v>20757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2566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</v>
      </c>
      <c r="D75" s="197">
        <f>6+3+643-2</f>
        <v>650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111</v>
      </c>
      <c r="D76" s="598">
        <f>SUM(D68:D75)</f>
        <v>3346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19451</v>
      </c>
      <c r="H79" s="600">
        <f>H71+H73+H75+H77</f>
        <v>20757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16832</v>
      </c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16832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</v>
      </c>
      <c r="D89" s="196">
        <v>19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</v>
      </c>
      <c r="D92" s="598">
        <f>SUM(D88:D91)</f>
        <v>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16953</v>
      </c>
      <c r="D94" s="602">
        <f>D65+D76+D85+D92+D93</f>
        <v>3365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59784</v>
      </c>
      <c r="D95" s="604">
        <f>D94+D56</f>
        <v>60310</v>
      </c>
      <c r="E95" s="229" t="s">
        <v>942</v>
      </c>
      <c r="F95" s="489" t="s">
        <v>268</v>
      </c>
      <c r="G95" s="603">
        <f>G37+G40+G56+G79</f>
        <v>59784</v>
      </c>
      <c r="H95" s="604">
        <f>H37+H40+H56+H79</f>
        <v>60310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11.03.2021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4" sqref="G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273</v>
      </c>
      <c r="D13" s="316">
        <v>258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1067</v>
      </c>
      <c r="H14" s="316">
        <v>919</v>
      </c>
    </row>
    <row r="15" spans="1:8" ht="15.75">
      <c r="A15" s="194" t="s">
        <v>287</v>
      </c>
      <c r="B15" s="190" t="s">
        <v>288</v>
      </c>
      <c r="C15" s="316">
        <v>19</v>
      </c>
      <c r="D15" s="316">
        <v>21</v>
      </c>
      <c r="E15" s="245" t="s">
        <v>79</v>
      </c>
      <c r="F15" s="240" t="s">
        <v>289</v>
      </c>
      <c r="G15" s="316">
        <v>1785</v>
      </c>
      <c r="H15" s="316">
        <f>746+1635</f>
        <v>2381</v>
      </c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8">
        <f>SUM(G12:G15)</f>
        <v>2852</v>
      </c>
      <c r="H16" s="629">
        <f>SUM(H12:H15)</f>
        <v>3300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392</v>
      </c>
      <c r="D19" s="316">
        <v>221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>
        <v>2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687</v>
      </c>
      <c r="D22" s="629">
        <f>SUM(D12:D18)+D19</f>
        <v>503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1722</v>
      </c>
      <c r="D25" s="316">
        <v>1995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74</v>
      </c>
      <c r="D28" s="316">
        <v>76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1796</v>
      </c>
      <c r="D29" s="629">
        <f>SUM(D25:D28)</f>
        <v>2071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2483</v>
      </c>
      <c r="D31" s="635">
        <f>D29+D22</f>
        <v>2574</v>
      </c>
      <c r="E31" s="251" t="s">
        <v>824</v>
      </c>
      <c r="F31" s="266" t="s">
        <v>331</v>
      </c>
      <c r="G31" s="253">
        <f>G16+G18+G27</f>
        <v>2852</v>
      </c>
      <c r="H31" s="254">
        <f>H16+H18+H27</f>
        <v>3300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369</v>
      </c>
      <c r="D33" s="244">
        <f>IF((H31-D31)&gt;0,H31-D31,0)</f>
        <v>726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2483</v>
      </c>
      <c r="D36" s="637">
        <f>D31-D34+D35</f>
        <v>2574</v>
      </c>
      <c r="E36" s="262" t="s">
        <v>346</v>
      </c>
      <c r="F36" s="256" t="s">
        <v>347</v>
      </c>
      <c r="G36" s="267">
        <f>G35-G34+G31</f>
        <v>2852</v>
      </c>
      <c r="H36" s="268">
        <f>H35-H34+H31</f>
        <v>3300</v>
      </c>
    </row>
    <row r="37" spans="1:8" ht="15.75">
      <c r="A37" s="261" t="s">
        <v>348</v>
      </c>
      <c r="B37" s="231" t="s">
        <v>349</v>
      </c>
      <c r="C37" s="634">
        <f>IF((G36-C36)&gt;0,G36-C36,0)</f>
        <v>369</v>
      </c>
      <c r="D37" s="635">
        <f>IF((H36-D36)&gt;0,H36-D36,0)</f>
        <v>726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369</v>
      </c>
      <c r="D42" s="244">
        <f>+IF((H36-D36-D38)&gt;0,H36-D36-D38,0)</f>
        <v>726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369</v>
      </c>
      <c r="D44" s="268">
        <f>IF(H42=0,IF(D42-D43&gt;0,D42-D43+H43,0),IF(H42-H43&lt;0,H43-H42+D42,0))</f>
        <v>726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2852</v>
      </c>
      <c r="D45" s="631">
        <f>D36+D38+D42</f>
        <v>3300</v>
      </c>
      <c r="E45" s="270" t="s">
        <v>373</v>
      </c>
      <c r="F45" s="272" t="s">
        <v>374</v>
      </c>
      <c r="G45" s="630">
        <f>G42+G36</f>
        <v>2852</v>
      </c>
      <c r="H45" s="631">
        <f>H42+H36</f>
        <v>3300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11.03.2021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37" sqref="C37:C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1326</v>
      </c>
      <c r="D11" s="197">
        <v>1169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-258</v>
      </c>
      <c r="D12" s="197">
        <v>-238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</v>
      </c>
      <c r="D14" s="197">
        <v>-24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2542-143</f>
        <v>2399</v>
      </c>
      <c r="D15" s="197">
        <v>-3155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651-429</f>
        <v>222</v>
      </c>
      <c r="D20" s="197">
        <f>32-414</f>
        <v>-382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3666</v>
      </c>
      <c r="D21" s="659">
        <f>SUM(D11:D20)</f>
        <v>-2630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-2664</v>
      </c>
      <c r="D23" s="197">
        <v>-15347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2712</v>
      </c>
      <c r="D24" s="197">
        <v>14760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48</v>
      </c>
      <c r="D33" s="659">
        <f>SUM(D23:D32)</f>
        <v>-587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5540</v>
      </c>
      <c r="D37" s="197">
        <f>10050+4459</f>
        <v>14509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-7066-94</f>
        <v>-7160</v>
      </c>
      <c r="D38" s="197">
        <f>-6797-2759</f>
        <v>-9556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-2029</v>
      </c>
      <c r="D40" s="197">
        <v>-1793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-74</v>
      </c>
      <c r="D42" s="197">
        <v>-76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-3723</v>
      </c>
      <c r="D43" s="661">
        <f>SUM(D35:D42)</f>
        <v>3084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</v>
      </c>
      <c r="D44" s="307">
        <f>D43+D33+D21</f>
        <v>-133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</v>
      </c>
      <c r="D45" s="309">
        <v>152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</v>
      </c>
      <c r="D46" s="311">
        <f>D45+D44</f>
        <v>19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</v>
      </c>
      <c r="D47" s="298">
        <v>19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11.03.2021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34" sqref="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3850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5210</v>
      </c>
      <c r="J13" s="584">
        <f>'1-Баланс'!H30+'1-Баланс'!H33</f>
        <v>0</v>
      </c>
      <c r="K13" s="585"/>
      <c r="L13" s="584">
        <f>SUM(C13:K13)</f>
        <v>10554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3850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5210</v>
      </c>
      <c r="J17" s="653">
        <f t="shared" si="2"/>
        <v>0</v>
      </c>
      <c r="K17" s="653">
        <f t="shared" si="2"/>
        <v>0</v>
      </c>
      <c r="L17" s="584">
        <f t="shared" si="1"/>
        <v>10554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369</v>
      </c>
      <c r="J18" s="584">
        <f>+'1-Баланс'!G33</f>
        <v>0</v>
      </c>
      <c r="K18" s="585"/>
      <c r="L18" s="584">
        <f t="shared" si="1"/>
        <v>369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-1</v>
      </c>
      <c r="J30" s="316"/>
      <c r="K30" s="316"/>
      <c r="L30" s="584">
        <f t="shared" si="1"/>
        <v>-1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3850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5578</v>
      </c>
      <c r="J31" s="653">
        <f t="shared" si="6"/>
        <v>0</v>
      </c>
      <c r="K31" s="653">
        <f t="shared" si="6"/>
        <v>0</v>
      </c>
      <c r="L31" s="584">
        <f t="shared" si="1"/>
        <v>10922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3850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5578</v>
      </c>
      <c r="J34" s="587">
        <f t="shared" si="7"/>
        <v>0</v>
      </c>
      <c r="K34" s="587">
        <f t="shared" si="7"/>
        <v>0</v>
      </c>
      <c r="L34" s="651">
        <f t="shared" si="1"/>
        <v>10922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11.03.2021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53" sqref="H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31.12.2020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11.03.2021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H21" sqref="H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53542</v>
      </c>
      <c r="E20" s="328">
        <v>3475</v>
      </c>
      <c r="F20" s="328">
        <v>16832</v>
      </c>
      <c r="G20" s="329">
        <f t="shared" si="2"/>
        <v>40185</v>
      </c>
      <c r="H20" s="328">
        <v>2276</v>
      </c>
      <c r="I20" s="328">
        <v>533</v>
      </c>
      <c r="J20" s="329">
        <f t="shared" si="3"/>
        <v>41928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41928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53542</v>
      </c>
      <c r="E42" s="349">
        <f>E19+E20+E21+E27+E40+E41</f>
        <v>3475</v>
      </c>
      <c r="F42" s="349">
        <f aca="true" t="shared" si="11" ref="F42:R42">F19+F20+F21+F27+F40+F41</f>
        <v>16832</v>
      </c>
      <c r="G42" s="349">
        <f t="shared" si="11"/>
        <v>40185</v>
      </c>
      <c r="H42" s="349">
        <f t="shared" si="11"/>
        <v>2276</v>
      </c>
      <c r="I42" s="349">
        <f t="shared" si="11"/>
        <v>533</v>
      </c>
      <c r="J42" s="349">
        <f t="shared" si="11"/>
        <v>41928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41928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11.03.2021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67">
      <selection activeCell="D85" sqref="D8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903</v>
      </c>
      <c r="D18" s="362">
        <f>+D19+D20</f>
        <v>0</v>
      </c>
      <c r="E18" s="369">
        <f t="shared" si="0"/>
        <v>903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903</v>
      </c>
      <c r="D20" s="368"/>
      <c r="E20" s="369">
        <f t="shared" si="0"/>
        <v>903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903</v>
      </c>
      <c r="D21" s="440">
        <f>D13+D17+D18</f>
        <v>0</v>
      </c>
      <c r="E21" s="441">
        <f>E13+E17+E18</f>
        <v>903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100</v>
      </c>
      <c r="D31" s="368">
        <v>100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</v>
      </c>
      <c r="D40" s="362">
        <f>SUM(D41:D44)</f>
        <v>10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</v>
      </c>
      <c r="D44" s="368">
        <v>10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111</v>
      </c>
      <c r="D45" s="438">
        <f>D26+D30+D31+D33+D32+D34+D35+D40</f>
        <v>111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1014</v>
      </c>
      <c r="D46" s="444">
        <f>D45+D23+D21+D11</f>
        <v>111</v>
      </c>
      <c r="E46" s="445">
        <f>E45+E23+E21+E11</f>
        <v>903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23543</v>
      </c>
      <c r="D58" s="138">
        <f>D59+D61</f>
        <v>0</v>
      </c>
      <c r="E58" s="136">
        <f t="shared" si="1"/>
        <v>23543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23543</v>
      </c>
      <c r="D59" s="197"/>
      <c r="E59" s="136">
        <f t="shared" si="1"/>
        <v>23543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5868</v>
      </c>
      <c r="D65" s="197"/>
      <c r="E65" s="136">
        <f t="shared" si="1"/>
        <v>5868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29411</v>
      </c>
      <c r="D68" s="435">
        <f>D54+D58+D63+D64+D65+D66</f>
        <v>0</v>
      </c>
      <c r="E68" s="436">
        <f t="shared" si="1"/>
        <v>29411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158</v>
      </c>
      <c r="D73" s="137">
        <f>SUM(D74:D76)</f>
        <v>158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158</v>
      </c>
      <c r="D75" s="197">
        <v>158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12332</v>
      </c>
      <c r="D77" s="138">
        <f>D78+D80</f>
        <v>12332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12332</v>
      </c>
      <c r="D78" s="197">
        <v>12332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2099</v>
      </c>
      <c r="D82" s="138">
        <f>SUM(D83:D86)</f>
        <v>2099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2099</v>
      </c>
      <c r="D84" s="197">
        <v>2099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4789</v>
      </c>
      <c r="D87" s="134">
        <f>SUM(D88:D92)+D96</f>
        <v>4789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1028</v>
      </c>
      <c r="D89" s="197">
        <v>1028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3674</v>
      </c>
      <c r="D90" s="197">
        <v>3674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87</v>
      </c>
      <c r="D92" s="138">
        <f>SUM(D93:D95)</f>
        <v>87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34</v>
      </c>
      <c r="D94" s="197">
        <v>34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53</v>
      </c>
      <c r="D95" s="197">
        <v>53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73</v>
      </c>
      <c r="D97" s="197">
        <v>73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19451</v>
      </c>
      <c r="D98" s="433">
        <f>D87+D82+D77+D73+D97</f>
        <v>19451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48862</v>
      </c>
      <c r="D99" s="427">
        <f>D98+D70+D68</f>
        <v>19451</v>
      </c>
      <c r="E99" s="427">
        <f>E98+E70+E68</f>
        <v>29411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11.03.2021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11.03.2021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2021-03-12T12:23:55Z</dcterms:modified>
  <cp:category/>
  <cp:version/>
  <cp:contentType/>
  <cp:contentStatus/>
</cp:coreProperties>
</file>