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<sst xmlns="http://schemas.openxmlformats.org/spreadsheetml/2006/main" count="4292" uniqueCount="996">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</sst>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43546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43546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995</v>
      </c>
    </row>
    <row r="18" spans="1:2" ht="15">
      <c r="A18" s="7" t="s">
        <v>919</v>
      </c>
      <c r="B18" s="577" t="s">
        <v>990</v>
      </c>
    </row>
    <row r="19" spans="1:2" ht="15">
      <c r="A19" s="7" t="s">
        <v>4</v>
      </c>
      <c r="B19" s="577" t="s">
        <v>991</v>
      </c>
    </row>
    <row r="20" spans="1:2" ht="15">
      <c r="A20" s="7" t="s">
        <v>5</v>
      </c>
      <c r="B20" s="577" t="s">
        <v>991</v>
      </c>
    </row>
    <row r="21" spans="1:2" ht="15">
      <c r="A21" s="10" t="s">
        <v>6</v>
      </c>
      <c r="B21" s="579" t="s">
        <v>992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8"/>
    </row>
    <row r="24" spans="1:2" ht="15">
      <c r="A24" s="10" t="s">
        <v>918</v>
      </c>
      <c r="B24" s="689"/>
    </row>
    <row r="25" spans="1:2" ht="15">
      <c r="A25" s="7" t="s">
        <v>921</v>
      </c>
      <c r="B25" s="690"/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63829</v>
      </c>
      <c r="D6" s="674">
        <f aca="true" t="shared" si="0" ref="D6:D15">C6-E6</f>
        <v>0</v>
      </c>
      <c r="E6" s="673">
        <f>'1-Баланс'!G95</f>
        <v>63829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52655</v>
      </c>
      <c r="D7" s="674">
        <f t="shared" si="0"/>
        <v>19510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1979</v>
      </c>
      <c r="D8" s="674">
        <f t="shared" si="0"/>
        <v>0</v>
      </c>
      <c r="E8" s="673">
        <f>ABS('2-Отчет за доходите'!C44)-ABS('2-Отчет за доходите'!G44)</f>
        <v>1979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908</v>
      </c>
      <c r="D9" s="674">
        <f t="shared" si="0"/>
        <v>0</v>
      </c>
      <c r="E9" s="673">
        <f>'3-Отчет за паричния поток'!C45</f>
        <v>908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1515</v>
      </c>
      <c r="D10" s="674">
        <f t="shared" si="0"/>
        <v>0</v>
      </c>
      <c r="E10" s="673">
        <f>'3-Отчет за паричния поток'!C46</f>
        <v>1515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52655</v>
      </c>
      <c r="D11" s="674">
        <f t="shared" si="0"/>
        <v>0</v>
      </c>
      <c r="E11" s="673">
        <f>'4-Отчет за собствения капитал'!L34</f>
        <v>52655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0.09632513993672426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0.03758427499762606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0.17710757114730624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0.031004715724827273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1.1065926963266186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6.176561693340217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0.6052314575804508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0.2607124419204956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0.2607124419204956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0.34064531104921075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0.32187563646618306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0.09243682994932607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0.21221156585319534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0.17506149242507324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2142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0.040679897445636694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0.1171574592358238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4.642293311175737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1412</v>
      </c>
    </row>
    <row r="4" spans="1:8" ht="1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310</v>
      </c>
    </row>
    <row r="7" spans="1:8" ht="1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341</v>
      </c>
    </row>
    <row r="9" spans="1:8" ht="1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</v>
      </c>
    </row>
    <row r="10" spans="1:8" ht="1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2105</v>
      </c>
    </row>
    <row r="12" spans="1:8" ht="1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25832</v>
      </c>
    </row>
    <row r="13" spans="1:8" ht="1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27937</v>
      </c>
    </row>
    <row r="42" spans="1:8" ht="1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9819</v>
      </c>
    </row>
    <row r="44" spans="1:8" ht="1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309</v>
      </c>
    </row>
    <row r="45" spans="1:8" ht="1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22247</v>
      </c>
    </row>
    <row r="46" spans="1:8" ht="1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32375</v>
      </c>
    </row>
    <row r="49" spans="1:8" ht="1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886</v>
      </c>
    </row>
    <row r="50" spans="1:8" ht="1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314</v>
      </c>
    </row>
    <row r="51" spans="1:8" ht="1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747</v>
      </c>
    </row>
    <row r="52" spans="1:8" ht="1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55</v>
      </c>
    </row>
    <row r="57" spans="1:8" ht="1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2002</v>
      </c>
    </row>
    <row r="58" spans="1:8" ht="1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1380</v>
      </c>
    </row>
    <row r="67" spans="1:8" ht="1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1515</v>
      </c>
    </row>
    <row r="70" spans="1:8" ht="1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35892</v>
      </c>
    </row>
    <row r="72" spans="1:8" ht="1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63829</v>
      </c>
    </row>
    <row r="73" spans="1:8" ht="1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1979</v>
      </c>
    </row>
    <row r="92" spans="1:8" ht="1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1979</v>
      </c>
    </row>
    <row r="94" spans="1:8" ht="1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52655</v>
      </c>
    </row>
    <row r="95" spans="1:8" ht="1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5363</v>
      </c>
    </row>
    <row r="98" spans="1:8" ht="1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5363</v>
      </c>
    </row>
    <row r="103" spans="1:8" ht="1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5363</v>
      </c>
    </row>
    <row r="108" spans="1:8" ht="1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5266</v>
      </c>
    </row>
    <row r="111" spans="1:8" ht="1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1204</v>
      </c>
    </row>
    <row r="112" spans="1:8" ht="1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3919</v>
      </c>
    </row>
    <row r="115" spans="1:8" ht="1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48</v>
      </c>
    </row>
    <row r="120" spans="1:8" ht="1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5811</v>
      </c>
    </row>
    <row r="121" spans="1:8" ht="1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5811</v>
      </c>
    </row>
    <row r="125" spans="1:8" ht="1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63829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3372</v>
      </c>
    </row>
    <row r="129" spans="1:8" ht="1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265</v>
      </c>
    </row>
    <row r="130" spans="1:8" ht="1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164</v>
      </c>
    </row>
    <row r="131" spans="1:8" ht="1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13546</v>
      </c>
    </row>
    <row r="133" spans="1:8" ht="1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296</v>
      </c>
    </row>
    <row r="135" spans="1:8" ht="1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83</v>
      </c>
    </row>
    <row r="136" spans="1:8" ht="1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17663</v>
      </c>
    </row>
    <row r="138" spans="1:8" ht="1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</v>
      </c>
    </row>
    <row r="139" spans="1:8" ht="1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739</v>
      </c>
    </row>
    <row r="142" spans="1:8" ht="1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903</v>
      </c>
    </row>
    <row r="143" spans="1:8" ht="1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18566</v>
      </c>
    </row>
    <row r="144" spans="1:8" ht="1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1979</v>
      </c>
    </row>
    <row r="145" spans="1:8" ht="1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18566</v>
      </c>
    </row>
    <row r="148" spans="1:8" ht="1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1979</v>
      </c>
    </row>
    <row r="149" spans="1:8" ht="1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1979</v>
      </c>
    </row>
    <row r="154" spans="1:8" ht="1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1979</v>
      </c>
    </row>
    <row r="156" spans="1:8" ht="1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20545</v>
      </c>
    </row>
    <row r="157" spans="1:8" ht="1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17453</v>
      </c>
    </row>
    <row r="158" spans="1:8" ht="1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2972</v>
      </c>
    </row>
    <row r="160" spans="1:8" ht="1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120</v>
      </c>
    </row>
    <row r="161" spans="1:8" ht="1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20545</v>
      </c>
    </row>
    <row r="162" spans="1:8" ht="1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20545</v>
      </c>
    </row>
    <row r="171" spans="1:8" ht="1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20545</v>
      </c>
    </row>
    <row r="175" spans="1:8" ht="1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20545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11389</v>
      </c>
    </row>
    <row r="182" spans="1:8" ht="1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-8241</v>
      </c>
    </row>
    <row r="183" spans="1:8" ht="1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</v>
      </c>
    </row>
    <row r="185" spans="1:8" ht="1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-1116</v>
      </c>
    </row>
    <row r="186" spans="1:8" ht="1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1853</v>
      </c>
    </row>
    <row r="192" spans="1:8" ht="1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</v>
      </c>
    </row>
    <row r="193" spans="1:8" ht="1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-36</v>
      </c>
    </row>
    <row r="203" spans="1:8" ht="1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-921</v>
      </c>
    </row>
    <row r="207" spans="1:8" ht="1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-175</v>
      </c>
    </row>
    <row r="209" spans="1:8" ht="1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-111</v>
      </c>
    </row>
    <row r="210" spans="1:8" ht="1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-1210</v>
      </c>
    </row>
    <row r="212" spans="1:8" ht="1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607</v>
      </c>
    </row>
    <row r="213" spans="1:8" ht="1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908</v>
      </c>
    </row>
    <row r="214" spans="1:8" ht="1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1515</v>
      </c>
    </row>
    <row r="215" spans="1:8" ht="1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1384</v>
      </c>
    </row>
    <row r="216" spans="1:8" ht="1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17830</v>
      </c>
    </row>
    <row r="285" spans="1:8" ht="1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17830</v>
      </c>
    </row>
    <row r="289" spans="1:8" ht="1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-112</v>
      </c>
    </row>
    <row r="291" spans="1:8" ht="1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-112</v>
      </c>
    </row>
    <row r="292" spans="1:8" ht="1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-419</v>
      </c>
    </row>
    <row r="294" spans="1:8" ht="1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1979</v>
      </c>
    </row>
    <row r="356" spans="1:8" ht="1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1979</v>
      </c>
    </row>
    <row r="369" spans="1:8" ht="1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1979</v>
      </c>
    </row>
    <row r="372" spans="1:8" ht="1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-419</v>
      </c>
    </row>
    <row r="373" spans="1:8" ht="1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-419</v>
      </c>
    </row>
    <row r="377" spans="1:8" ht="1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419</v>
      </c>
    </row>
    <row r="382" spans="1:8" ht="1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50788</v>
      </c>
    </row>
    <row r="417" spans="1:8" ht="1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50788</v>
      </c>
    </row>
    <row r="421" spans="1:8" ht="1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1979</v>
      </c>
    </row>
    <row r="422" spans="1:8" ht="1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-112</v>
      </c>
    </row>
    <row r="423" spans="1:8" ht="1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-112</v>
      </c>
    </row>
    <row r="424" spans="1:8" ht="1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52655</v>
      </c>
    </row>
    <row r="435" spans="1:8" ht="1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52655</v>
      </c>
    </row>
    <row r="438" spans="1:8" ht="1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1338</v>
      </c>
    </row>
    <row r="462" spans="1:8" ht="1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4935</v>
      </c>
    </row>
    <row r="467" spans="1:8" ht="1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7286</v>
      </c>
    </row>
    <row r="470" spans="1:8" ht="1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26558</v>
      </c>
    </row>
    <row r="471" spans="1:8" ht="1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33893</v>
      </c>
    </row>
    <row r="491" spans="1:8" ht="1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203</v>
      </c>
    </row>
    <row r="492" spans="1:8" ht="1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28</v>
      </c>
    </row>
    <row r="497" spans="1:8" ht="1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32</v>
      </c>
    </row>
    <row r="498" spans="1:8" ht="1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265</v>
      </c>
    </row>
    <row r="500" spans="1:8" ht="1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265</v>
      </c>
    </row>
    <row r="521" spans="1:8" ht="1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62</v>
      </c>
    </row>
    <row r="522" spans="1:8" ht="1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62</v>
      </c>
    </row>
    <row r="530" spans="1:8" ht="1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62</v>
      </c>
    </row>
    <row r="551" spans="1:8" ht="1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1479</v>
      </c>
    </row>
    <row r="552" spans="1:8" ht="1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4963</v>
      </c>
    </row>
    <row r="557" spans="1:8" ht="1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41</v>
      </c>
    </row>
    <row r="558" spans="1:8" ht="1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7489</v>
      </c>
    </row>
    <row r="560" spans="1:8" ht="1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26558</v>
      </c>
    </row>
    <row r="561" spans="1:8" ht="1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34096</v>
      </c>
    </row>
    <row r="581" spans="1:8" ht="1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67</v>
      </c>
    </row>
    <row r="612" spans="1:8" ht="1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67</v>
      </c>
    </row>
    <row r="620" spans="1:8" ht="1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726</v>
      </c>
    </row>
    <row r="621" spans="1:8" ht="1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793</v>
      </c>
    </row>
    <row r="641" spans="1:8" ht="1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1412</v>
      </c>
    </row>
    <row r="642" spans="1:8" ht="1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4963</v>
      </c>
    </row>
    <row r="647" spans="1:8" ht="1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41</v>
      </c>
    </row>
    <row r="648" spans="1:8" ht="1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7422</v>
      </c>
    </row>
    <row r="650" spans="1:8" ht="1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25832</v>
      </c>
    </row>
    <row r="651" spans="1:8" ht="1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33303</v>
      </c>
    </row>
    <row r="671" spans="1:8" ht="1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60</v>
      </c>
    </row>
    <row r="674" spans="1:8" ht="1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503</v>
      </c>
    </row>
    <row r="675" spans="1:8" ht="1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4489</v>
      </c>
    </row>
    <row r="677" spans="1:8" ht="1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5052</v>
      </c>
    </row>
    <row r="680" spans="1:8" ht="1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5101</v>
      </c>
    </row>
    <row r="701" spans="1:8" ht="1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131</v>
      </c>
    </row>
    <row r="705" spans="1:8" ht="1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133</v>
      </c>
    </row>
    <row r="707" spans="1:8" ht="1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265</v>
      </c>
    </row>
    <row r="710" spans="1:8" ht="1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265</v>
      </c>
    </row>
    <row r="731" spans="1:8" ht="1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61</v>
      </c>
    </row>
    <row r="764" spans="1:8" ht="1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634</v>
      </c>
    </row>
    <row r="765" spans="1:8" ht="1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4622</v>
      </c>
    </row>
    <row r="767" spans="1:8" ht="1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5317</v>
      </c>
    </row>
    <row r="770" spans="1:8" ht="1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5366</v>
      </c>
    </row>
    <row r="791" spans="1:8" ht="1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61</v>
      </c>
    </row>
    <row r="854" spans="1:8" ht="1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634</v>
      </c>
    </row>
    <row r="855" spans="1:8" ht="1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4622</v>
      </c>
    </row>
    <row r="857" spans="1:8" ht="1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5317</v>
      </c>
    </row>
    <row r="860" spans="1:8" ht="1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5366</v>
      </c>
    </row>
    <row r="881" spans="1:8" ht="1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1412</v>
      </c>
    </row>
    <row r="882" spans="1:8" ht="1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310</v>
      </c>
    </row>
    <row r="885" spans="1:8" ht="1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341</v>
      </c>
    </row>
    <row r="887" spans="1:8" ht="1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41</v>
      </c>
    </row>
    <row r="888" spans="1:8" ht="1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2105</v>
      </c>
    </row>
    <row r="890" spans="1:8" ht="1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25832</v>
      </c>
    </row>
    <row r="891" spans="1:8" ht="1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27937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886</v>
      </c>
    </row>
    <row r="924" spans="1:8" ht="1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886</v>
      </c>
    </row>
    <row r="926" spans="1:8" ht="1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314</v>
      </c>
    </row>
    <row r="928" spans="1:8" ht="1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747</v>
      </c>
    </row>
    <row r="929" spans="1:8" ht="1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55</v>
      </c>
    </row>
    <row r="938" spans="1:8" ht="1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55</v>
      </c>
    </row>
    <row r="942" spans="1:8" ht="1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2002</v>
      </c>
    </row>
    <row r="943" spans="1:8" ht="1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2002</v>
      </c>
    </row>
    <row r="944" spans="1:8" ht="1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886</v>
      </c>
    </row>
    <row r="956" spans="1:8" ht="1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886</v>
      </c>
    </row>
    <row r="958" spans="1:8" ht="1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314</v>
      </c>
    </row>
    <row r="960" spans="1:8" ht="1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747</v>
      </c>
    </row>
    <row r="961" spans="1:8" ht="1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55</v>
      </c>
    </row>
    <row r="970" spans="1:8" ht="1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55</v>
      </c>
    </row>
    <row r="974" spans="1:8" ht="1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2002</v>
      </c>
    </row>
    <row r="975" spans="1:8" ht="1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2002</v>
      </c>
    </row>
    <row r="976" spans="1:8" ht="1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5363</v>
      </c>
    </row>
    <row r="1013" spans="1:8" ht="1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5363</v>
      </c>
    </row>
    <row r="1014" spans="1:8" ht="1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5363</v>
      </c>
    </row>
    <row r="1023" spans="1:8" ht="1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1204</v>
      </c>
    </row>
    <row r="1025" spans="1:8" ht="1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1204</v>
      </c>
    </row>
    <row r="1026" spans="1:8" ht="1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4062</v>
      </c>
    </row>
    <row r="1039" spans="1:8" ht="1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3919</v>
      </c>
    </row>
    <row r="1042" spans="1:8" ht="1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</v>
      </c>
    </row>
    <row r="1047" spans="1:8" ht="1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5763</v>
      </c>
    </row>
    <row r="1050" spans="1:8" ht="1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11126</v>
      </c>
    </row>
    <row r="1051" spans="1:8" ht="1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1204</v>
      </c>
    </row>
    <row r="1068" spans="1:8" ht="1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1204</v>
      </c>
    </row>
    <row r="1069" spans="1:8" ht="1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4062</v>
      </c>
    </row>
    <row r="1082" spans="1:8" ht="1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3919</v>
      </c>
    </row>
    <row r="1085" spans="1:8" ht="1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</v>
      </c>
    </row>
    <row r="1090" spans="1:8" ht="1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5763</v>
      </c>
    </row>
    <row r="1093" spans="1:8" ht="1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5763</v>
      </c>
    </row>
    <row r="1094" spans="1:8" ht="1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5363</v>
      </c>
    </row>
    <row r="1099" spans="1:8" ht="1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5363</v>
      </c>
    </row>
    <row r="1100" spans="1:8" ht="1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5363</v>
      </c>
    </row>
    <row r="1109" spans="1:8" ht="1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5363</v>
      </c>
    </row>
    <row r="1137" spans="1:8" ht="1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48</v>
      </c>
    </row>
    <row r="1185" spans="1:8" ht="1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48</v>
      </c>
    </row>
    <row r="1188" spans="1:8" ht="1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48</v>
      </c>
    </row>
    <row r="1193" spans="1:8" ht="1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1412</v>
      </c>
      <c r="D12" s="196">
        <v>1338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">
      <c r="A14" s="89" t="s">
        <v>30</v>
      </c>
      <c r="B14" s="91" t="s">
        <v>31</v>
      </c>
      <c r="C14" s="197">
        <f>'Справка 6'!R13</f>
        <v>1</v>
      </c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f>'Справка 6'!R14</f>
        <v>310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341</v>
      </c>
      <c r="D17" s="196">
        <v>446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f>'Справка 6'!R17</f>
        <v>41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2105</v>
      </c>
      <c r="D20" s="598">
        <f>SUM(D12:D19)</f>
        <v>2234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v>25832</v>
      </c>
      <c r="D21" s="477">
        <v>26558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17830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17830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18062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1979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1979</v>
      </c>
      <c r="H34" s="598">
        <f>H28+H32+H33</f>
        <v>-419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52655</v>
      </c>
      <c r="H37" s="600">
        <f>H26+H18+H34</f>
        <v>50788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5363</v>
      </c>
      <c r="H45" s="196">
        <v>6284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5363</v>
      </c>
      <c r="H50" s="596">
        <f>SUM(H44:H49)</f>
        <v>6284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27937</v>
      </c>
      <c r="D56" s="602">
        <f>D20+D21+D22+D28+D33+D46+D52+D54+D55</f>
        <v>28792</v>
      </c>
      <c r="E56" s="100" t="s">
        <v>850</v>
      </c>
      <c r="F56" s="99" t="s">
        <v>172</v>
      </c>
      <c r="G56" s="599">
        <f>G50+G52+G53+G54+G55</f>
        <v>5363</v>
      </c>
      <c r="H56" s="600">
        <f>H50+H52+H53+H54+H55</f>
        <v>6284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499</v>
      </c>
    </row>
    <row r="60" spans="1:13" ht="15">
      <c r="A60" s="89" t="s">
        <v>178</v>
      </c>
      <c r="B60" s="91" t="s">
        <v>179</v>
      </c>
      <c r="C60" s="197">
        <v>9819</v>
      </c>
      <c r="D60" s="196">
        <v>8653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309</v>
      </c>
      <c r="D61" s="196">
        <v>302</v>
      </c>
      <c r="E61" s="200" t="s">
        <v>188</v>
      </c>
      <c r="F61" s="93" t="s">
        <v>189</v>
      </c>
      <c r="G61" s="595">
        <f>SUM(G62:G68)</f>
        <v>5266</v>
      </c>
      <c r="H61" s="596">
        <f>SUM(H62:H68)</f>
        <v>16894</v>
      </c>
    </row>
    <row r="62" spans="1:13" ht="15">
      <c r="A62" s="89" t="s">
        <v>186</v>
      </c>
      <c r="B62" s="94" t="s">
        <v>187</v>
      </c>
      <c r="C62" s="197">
        <v>22247</v>
      </c>
      <c r="D62" s="196">
        <v>31771</v>
      </c>
      <c r="E62" s="200" t="s">
        <v>192</v>
      </c>
      <c r="F62" s="93" t="s">
        <v>193</v>
      </c>
      <c r="G62" s="197">
        <v>1204</v>
      </c>
      <c r="H62" s="196">
        <v>959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110</v>
      </c>
      <c r="H64" s="196">
        <v>822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32375</v>
      </c>
      <c r="D65" s="598">
        <f>SUM(D59:D64)</f>
        <v>40726</v>
      </c>
      <c r="E65" s="89" t="s">
        <v>201</v>
      </c>
      <c r="F65" s="93" t="s">
        <v>202</v>
      </c>
      <c r="G65" s="197">
        <v>3919</v>
      </c>
      <c r="H65" s="196">
        <v>14780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">
      <c r="A68" s="89" t="s">
        <v>206</v>
      </c>
      <c r="B68" s="91" t="s">
        <v>207</v>
      </c>
      <c r="C68" s="197">
        <v>886</v>
      </c>
      <c r="D68" s="196">
        <v>651</v>
      </c>
      <c r="E68" s="89" t="s">
        <v>212</v>
      </c>
      <c r="F68" s="93" t="s">
        <v>213</v>
      </c>
      <c r="G68" s="197">
        <v>18</v>
      </c>
      <c r="H68" s="196">
        <v>321</v>
      </c>
    </row>
    <row r="69" spans="1:8" ht="15">
      <c r="A69" s="89" t="s">
        <v>210</v>
      </c>
      <c r="B69" s="91" t="s">
        <v>211</v>
      </c>
      <c r="C69" s="197">
        <v>314</v>
      </c>
      <c r="D69" s="196">
        <v>1353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747</v>
      </c>
      <c r="D70" s="196">
        <v>1232</v>
      </c>
      <c r="E70" s="89" t="s">
        <v>219</v>
      </c>
      <c r="F70" s="93" t="s">
        <v>220</v>
      </c>
      <c r="G70" s="197">
        <v>48</v>
      </c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5811</v>
      </c>
      <c r="H71" s="598">
        <f>H59+H60+H61+H69+H70</f>
        <v>17393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55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2002</v>
      </c>
      <c r="D76" s="598">
        <f>SUM(D68:D75)</f>
        <v>3247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5811</v>
      </c>
      <c r="H79" s="600">
        <f>H71+H73+H75+H77</f>
        <v>17393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1380</v>
      </c>
      <c r="D89" s="196">
        <v>776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1515</v>
      </c>
      <c r="D92" s="598">
        <f>SUM(D88:D91)</f>
        <v>908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792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35892</v>
      </c>
      <c r="D94" s="602">
        <f>D65+D76+D85+D92+D93</f>
        <v>45673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63829</v>
      </c>
      <c r="D95" s="604">
        <f>D94+D56</f>
        <v>74465</v>
      </c>
      <c r="E95" s="229" t="s">
        <v>942</v>
      </c>
      <c r="F95" s="489" t="s">
        <v>268</v>
      </c>
      <c r="G95" s="603">
        <f>G37+G40+G56+G79</f>
        <v>63829</v>
      </c>
      <c r="H95" s="604">
        <f>H37+H40+H56+H79</f>
        <v>74465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2">
        <f>pdeReportingDate</f>
        <v>43546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">
      <c r="A102" s="694" t="s">
        <v>8</v>
      </c>
      <c r="B102" s="703" t="str">
        <f>authorName</f>
        <v>Камен Каменов</v>
      </c>
      <c r="C102" s="703"/>
      <c r="D102" s="703"/>
      <c r="E102" s="703"/>
      <c r="F102" s="703"/>
      <c r="G102" s="703"/>
      <c r="H102" s="703"/>
    </row>
    <row r="103" spans="1:8" ht="15">
      <c r="A103" s="694"/>
      <c r="B103" s="80"/>
      <c r="C103" s="80"/>
      <c r="D103" s="80"/>
      <c r="E103" s="80"/>
      <c r="F103" s="80"/>
      <c r="G103" s="80"/>
      <c r="H103" s="80"/>
    </row>
    <row r="104" spans="1:8" ht="15">
      <c r="A104" s="694"/>
      <c r="B104" s="80"/>
      <c r="C104" s="80"/>
      <c r="D104" s="80"/>
      <c r="E104" s="80"/>
      <c r="F104" s="80"/>
      <c r="G104" s="80"/>
      <c r="H104" s="80"/>
    </row>
    <row r="105" spans="1:8" ht="15">
      <c r="A105" s="694"/>
      <c r="B105" s="80"/>
      <c r="C105" s="80"/>
      <c r="D105" s="80"/>
      <c r="E105" s="80"/>
      <c r="F105" s="80"/>
      <c r="G105" s="80"/>
      <c r="H105" s="80"/>
    </row>
    <row r="106" spans="1:8" ht="15">
      <c r="A106" s="694"/>
      <c r="B106" s="80"/>
      <c r="C106" s="80"/>
      <c r="D106" s="80"/>
      <c r="E106" s="80"/>
      <c r="F106" s="80"/>
      <c r="G106" s="80"/>
      <c r="H106" s="80"/>
    </row>
    <row r="107" spans="1:8" ht="1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995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">
      <c r="E122" s="576"/>
    </row>
    <row r="124" spans="5:13" ht="15">
      <c r="E124" s="576"/>
      <c r="M124" s="98"/>
    </row>
    <row r="126" spans="5:13" ht="15">
      <c r="E126" s="576"/>
      <c r="M126" s="98"/>
    </row>
    <row r="128" ht="15">
      <c r="E128" s="576"/>
    </row>
    <row r="130" spans="5:13" ht="15">
      <c r="E130" s="576"/>
      <c r="M130" s="98"/>
    </row>
    <row r="132" spans="5:13" ht="15">
      <c r="E132" s="576"/>
      <c r="M132" s="98"/>
    </row>
    <row r="134" ht="15">
      <c r="M134" s="98"/>
    </row>
    <row r="136" ht="15">
      <c r="M136" s="98"/>
    </row>
    <row r="138" ht="15">
      <c r="M138" s="98"/>
    </row>
    <row r="140" spans="5:13" ht="15">
      <c r="E140" s="576"/>
      <c r="M140" s="98"/>
    </row>
    <row r="142" spans="5:13" ht="15">
      <c r="E142" s="576"/>
      <c r="M142" s="98"/>
    </row>
    <row r="144" spans="5:13" ht="15">
      <c r="E144" s="576"/>
      <c r="M144" s="98"/>
    </row>
    <row r="146" spans="5:13" ht="15">
      <c r="E146" s="576"/>
      <c r="M146" s="98"/>
    </row>
    <row r="148" ht="15">
      <c r="E148" s="576"/>
    </row>
    <row r="150" ht="15">
      <c r="E150" s="576"/>
    </row>
    <row r="152" ht="15">
      <c r="E152" s="576"/>
    </row>
    <row r="154" spans="5:13" ht="15">
      <c r="E154" s="576"/>
      <c r="M154" s="98"/>
    </row>
    <row r="156" ht="15">
      <c r="M156" s="98"/>
    </row>
    <row r="158" ht="15">
      <c r="M158" s="98"/>
    </row>
    <row r="164" ht="15">
      <c r="E164" s="576"/>
    </row>
    <row r="166" spans="1:18" s="574" customFormat="1" ht="1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98:H98"/>
    <mergeCell ref="B102:H102"/>
    <mergeCell ref="B107:H107"/>
    <mergeCell ref="B108:E108"/>
    <mergeCell ref="B111:E111"/>
    <mergeCell ref="B112:E112"/>
    <mergeCell ref="B113:E113"/>
    <mergeCell ref="B114:E114"/>
    <mergeCell ref="B109:E109"/>
    <mergeCell ref="B110:E1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</v>
      </c>
      <c r="D12" s="317">
        <v>11</v>
      </c>
      <c r="E12" s="194" t="s">
        <v>277</v>
      </c>
      <c r="F12" s="240" t="s">
        <v>278</v>
      </c>
      <c r="G12" s="316">
        <v>17453</v>
      </c>
      <c r="H12" s="317">
        <v>11092</v>
      </c>
    </row>
    <row r="13" spans="1:8" ht="15">
      <c r="A13" s="194" t="s">
        <v>279</v>
      </c>
      <c r="B13" s="190" t="s">
        <v>280</v>
      </c>
      <c r="C13" s="316">
        <v>3372</v>
      </c>
      <c r="D13" s="317">
        <v>2758</v>
      </c>
      <c r="E13" s="194" t="s">
        <v>281</v>
      </c>
      <c r="F13" s="240" t="s">
        <v>282</v>
      </c>
      <c r="G13" s="316"/>
      <c r="H13" s="317">
        <v>22</v>
      </c>
    </row>
    <row r="14" spans="1:8" ht="15">
      <c r="A14" s="194" t="s">
        <v>283</v>
      </c>
      <c r="B14" s="190" t="s">
        <v>284</v>
      </c>
      <c r="C14" s="316">
        <v>265</v>
      </c>
      <c r="D14" s="317">
        <v>289</v>
      </c>
      <c r="E14" s="245" t="s">
        <v>285</v>
      </c>
      <c r="F14" s="240" t="s">
        <v>286</v>
      </c>
      <c r="G14" s="316">
        <v>2972</v>
      </c>
      <c r="H14" s="317">
        <v>3077</v>
      </c>
    </row>
    <row r="15" spans="1:8" ht="15">
      <c r="A15" s="194" t="s">
        <v>287</v>
      </c>
      <c r="B15" s="190" t="s">
        <v>288</v>
      </c>
      <c r="C15" s="316">
        <v>164</v>
      </c>
      <c r="D15" s="317">
        <v>178</v>
      </c>
      <c r="E15" s="245" t="s">
        <v>79</v>
      </c>
      <c r="F15" s="240" t="s">
        <v>289</v>
      </c>
      <c r="G15" s="316">
        <v>120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22</v>
      </c>
      <c r="E16" s="236" t="s">
        <v>52</v>
      </c>
      <c r="F16" s="264" t="s">
        <v>292</v>
      </c>
      <c r="G16" s="628">
        <f>SUM(G12:G15)</f>
        <v>20545</v>
      </c>
      <c r="H16" s="629">
        <f>SUM(H12:H15)</f>
        <v>14206</v>
      </c>
    </row>
    <row r="17" spans="1:8" ht="30.75">
      <c r="A17" s="194" t="s">
        <v>293</v>
      </c>
      <c r="B17" s="190" t="s">
        <v>294</v>
      </c>
      <c r="C17" s="316">
        <v>13546</v>
      </c>
      <c r="D17" s="317">
        <v>8708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296</v>
      </c>
      <c r="D19" s="317">
        <v>500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83</v>
      </c>
      <c r="D20" s="317">
        <v>267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17663</v>
      </c>
      <c r="D22" s="629">
        <f>SUM(D12:D18)+D19</f>
        <v>12466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163</v>
      </c>
      <c r="D25" s="317">
        <v>346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</v>
      </c>
      <c r="D27" s="317">
        <v>4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739</v>
      </c>
      <c r="D28" s="317">
        <v>1809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903</v>
      </c>
      <c r="D29" s="629">
        <f>SUM(D25:D28)</f>
        <v>2159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18566</v>
      </c>
      <c r="D31" s="635">
        <f>D29+D22</f>
        <v>14625</v>
      </c>
      <c r="E31" s="251" t="s">
        <v>824</v>
      </c>
      <c r="F31" s="266" t="s">
        <v>331</v>
      </c>
      <c r="G31" s="253">
        <f>G16+G18+G27</f>
        <v>20545</v>
      </c>
      <c r="H31" s="254">
        <f>H16+H18+H27</f>
        <v>14206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1979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419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18566</v>
      </c>
      <c r="D36" s="637">
        <f>D31-D34+D35</f>
        <v>14625</v>
      </c>
      <c r="E36" s="262" t="s">
        <v>346</v>
      </c>
      <c r="F36" s="256" t="s">
        <v>347</v>
      </c>
      <c r="G36" s="267">
        <f>G35-G34+G31</f>
        <v>20545</v>
      </c>
      <c r="H36" s="268">
        <f>H35-H34+H31</f>
        <v>14206</v>
      </c>
    </row>
    <row r="37" spans="1:8" ht="15.75">
      <c r="A37" s="261" t="s">
        <v>348</v>
      </c>
      <c r="B37" s="231" t="s">
        <v>349</v>
      </c>
      <c r="C37" s="634">
        <f>IF((G36-C36)&gt;0,G36-C36,0)</f>
        <v>1979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1979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419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1979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419</v>
      </c>
    </row>
    <row r="45" spans="1:8" ht="15.75" thickBot="1">
      <c r="A45" s="270" t="s">
        <v>371</v>
      </c>
      <c r="B45" s="271" t="s">
        <v>372</v>
      </c>
      <c r="C45" s="630">
        <f>C36+C38+C42</f>
        <v>20545</v>
      </c>
      <c r="D45" s="631">
        <f>D36+D38+D42</f>
        <v>14625</v>
      </c>
      <c r="E45" s="270" t="s">
        <v>373</v>
      </c>
      <c r="F45" s="272" t="s">
        <v>374</v>
      </c>
      <c r="G45" s="630">
        <f>G42+G36</f>
        <v>20545</v>
      </c>
      <c r="H45" s="631">
        <f>H42+H36</f>
        <v>14625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2">
        <f>pdeReportingDate</f>
        <v>43546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">
      <c r="A53" s="694" t="s">
        <v>8</v>
      </c>
      <c r="B53" s="703" t="str">
        <f>authorName</f>
        <v>Камен Каменов</v>
      </c>
      <c r="C53" s="703"/>
      <c r="D53" s="703"/>
      <c r="E53" s="703"/>
      <c r="F53" s="703"/>
      <c r="G53" s="703"/>
      <c r="H53" s="703"/>
    </row>
    <row r="54" spans="1:8" s="42" customFormat="1" ht="1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995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695"/>
      <c r="B62" s="701"/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8" ht="15">
      <c r="A104" s="32"/>
      <c r="B104" s="32"/>
      <c r="C104" s="566"/>
      <c r="D104" s="566"/>
      <c r="E104" s="32"/>
      <c r="F104" s="32"/>
      <c r="G104" s="568"/>
      <c r="H104" s="568"/>
    </row>
    <row r="105" spans="1:8" ht="15">
      <c r="A105" s="32"/>
      <c r="B105" s="32"/>
      <c r="C105" s="566"/>
      <c r="D105" s="566"/>
      <c r="E105" s="32"/>
      <c r="F105" s="32"/>
      <c r="G105" s="568"/>
      <c r="H105" s="568"/>
    </row>
    <row r="106" spans="1:8" ht="15">
      <c r="A106" s="32"/>
      <c r="B106" s="32"/>
      <c r="C106" s="566"/>
      <c r="D106" s="566"/>
      <c r="E106" s="32"/>
      <c r="F106" s="32"/>
      <c r="G106" s="568"/>
      <c r="H106" s="568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  <row r="364" spans="1:6" ht="15">
      <c r="A364" s="32"/>
      <c r="B364" s="32"/>
      <c r="C364" s="31"/>
      <c r="D364" s="31"/>
      <c r="E364" s="32"/>
      <c r="F364" s="32"/>
    </row>
    <row r="365" spans="1:6" ht="15">
      <c r="A365" s="32"/>
      <c r="B365" s="32"/>
      <c r="C365" s="31"/>
      <c r="D365" s="31"/>
      <c r="E365" s="32"/>
      <c r="F365" s="32"/>
    </row>
    <row r="366" spans="1:6" ht="1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1:E61"/>
    <mergeCell ref="B62:E62"/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25" sqref="A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11389</v>
      </c>
      <c r="D11" s="196">
        <v>20718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-8241</v>
      </c>
      <c r="D12" s="196">
        <v>-13654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-178</v>
      </c>
      <c r="D14" s="196">
        <v>-208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-1116</v>
      </c>
      <c r="D15" s="196">
        <v>-1493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1853</v>
      </c>
      <c r="D21" s="659">
        <f>SUM(D11:D20)</f>
        <v>5358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-36</v>
      </c>
      <c r="D23" s="196">
        <v>-175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-36</v>
      </c>
      <c r="D33" s="659">
        <f>SUM(D23:D32)</f>
        <v>-175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>
        <v>4619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-921</v>
      </c>
      <c r="D38" s="196">
        <v>-9970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-175</v>
      </c>
      <c r="D40" s="196">
        <v>-356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-111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-3</v>
      </c>
      <c r="D42" s="196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-1210</v>
      </c>
      <c r="D43" s="661">
        <f>SUM(D35:D42)</f>
        <v>-5711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607</v>
      </c>
      <c r="D44" s="307">
        <f>D43+D33+D21</f>
        <v>-528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908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1515</v>
      </c>
      <c r="D46" s="311">
        <f>D45+D44</f>
        <v>908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1384</v>
      </c>
      <c r="D47" s="298">
        <v>777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2">
        <f>pdeReportingDate</f>
        <v>43546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Камен Каменов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">
      <c r="A60" s="695"/>
      <c r="B60" s="701" t="s">
        <v>995</v>
      </c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695"/>
      <c r="B62" s="701"/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1:8" ht="15">
      <c r="A66" s="695"/>
      <c r="B66" s="701"/>
      <c r="C66" s="701"/>
      <c r="D66" s="701"/>
      <c r="E66" s="701"/>
      <c r="F66" s="574"/>
      <c r="G66" s="45"/>
      <c r="H66" s="42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  <row r="102" spans="7:8" ht="1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0.7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17830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-419</v>
      </c>
      <c r="K13" s="585"/>
      <c r="L13" s="584">
        <f>SUM(C13:K13)</f>
        <v>50788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17830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-419</v>
      </c>
      <c r="K17" s="653">
        <f t="shared" si="2"/>
        <v>0</v>
      </c>
      <c r="L17" s="584">
        <f t="shared" si="1"/>
        <v>50788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1979</v>
      </c>
      <c r="J18" s="584">
        <f>+'1-Баланс'!G33</f>
        <v>0</v>
      </c>
      <c r="K18" s="585"/>
      <c r="L18" s="584">
        <f t="shared" si="1"/>
        <v>1979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-112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-112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>
        <v>-112</v>
      </c>
      <c r="G20" s="316"/>
      <c r="H20" s="316"/>
      <c r="I20" s="316"/>
      <c r="J20" s="316"/>
      <c r="K20" s="316"/>
      <c r="L20" s="584">
        <f>SUM(C20:K20)</f>
        <v>-112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>
        <v>-419</v>
      </c>
      <c r="G22" s="316"/>
      <c r="H22" s="316"/>
      <c r="I22" s="316"/>
      <c r="J22" s="316">
        <v>419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1979</v>
      </c>
      <c r="J31" s="653">
        <f t="shared" si="6"/>
        <v>0</v>
      </c>
      <c r="K31" s="653">
        <f t="shared" si="6"/>
        <v>0</v>
      </c>
      <c r="L31" s="584">
        <f t="shared" si="1"/>
        <v>52655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1979</v>
      </c>
      <c r="J34" s="587">
        <f t="shared" si="7"/>
        <v>0</v>
      </c>
      <c r="K34" s="587">
        <f t="shared" si="7"/>
        <v>0</v>
      </c>
      <c r="L34" s="651">
        <f t="shared" si="1"/>
        <v>52655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2">
        <f>pdeReportingDate</f>
        <v>43546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Камен Каменов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2">
        <f>pdeReportingDate</f>
        <v>43546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Камен Каменов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/>
      <c r="C157" s="701"/>
      <c r="D157" s="701"/>
      <c r="E157" s="701"/>
      <c r="F157" s="574"/>
      <c r="G157" s="45"/>
      <c r="H157" s="42"/>
    </row>
    <row r="158" spans="1:8" ht="15">
      <c r="A158" s="695"/>
      <c r="B158" s="701"/>
      <c r="C158" s="701"/>
      <c r="D158" s="701"/>
      <c r="E158" s="701"/>
      <c r="F158" s="574"/>
      <c r="G158" s="45"/>
      <c r="H158" s="42"/>
    </row>
    <row r="159" spans="1:8" ht="15">
      <c r="A159" s="695"/>
      <c r="B159" s="701"/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1338</v>
      </c>
      <c r="E11" s="328">
        <v>203</v>
      </c>
      <c r="F11" s="328">
        <v>62</v>
      </c>
      <c r="G11" s="329">
        <f>D11+E11-F11</f>
        <v>1479</v>
      </c>
      <c r="H11" s="328"/>
      <c r="I11" s="328">
        <v>67</v>
      </c>
      <c r="J11" s="329">
        <f>G11+H11-I11</f>
        <v>1412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1412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60</v>
      </c>
      <c r="E13" s="328">
        <v>2</v>
      </c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60</v>
      </c>
      <c r="L13" s="328">
        <v>1</v>
      </c>
      <c r="M13" s="328"/>
      <c r="N13" s="329">
        <f t="shared" si="4"/>
        <v>61</v>
      </c>
      <c r="O13" s="328"/>
      <c r="P13" s="328"/>
      <c r="Q13" s="329">
        <f t="shared" si="0"/>
        <v>61</v>
      </c>
      <c r="R13" s="340">
        <f t="shared" si="1"/>
        <v>1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503</v>
      </c>
      <c r="L14" s="328">
        <v>131</v>
      </c>
      <c r="M14" s="328"/>
      <c r="N14" s="329">
        <f t="shared" si="4"/>
        <v>634</v>
      </c>
      <c r="O14" s="328"/>
      <c r="P14" s="328"/>
      <c r="Q14" s="329">
        <f t="shared" si="0"/>
        <v>634</v>
      </c>
      <c r="R14" s="340">
        <f t="shared" si="1"/>
        <v>310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4935</v>
      </c>
      <c r="E16" s="328">
        <v>28</v>
      </c>
      <c r="F16" s="328"/>
      <c r="G16" s="329">
        <f t="shared" si="2"/>
        <v>4963</v>
      </c>
      <c r="H16" s="328"/>
      <c r="I16" s="328"/>
      <c r="J16" s="329">
        <f t="shared" si="3"/>
        <v>4963</v>
      </c>
      <c r="K16" s="328">
        <v>4489</v>
      </c>
      <c r="L16" s="328">
        <v>133</v>
      </c>
      <c r="M16" s="328"/>
      <c r="N16" s="329">
        <f t="shared" si="4"/>
        <v>4622</v>
      </c>
      <c r="O16" s="328"/>
      <c r="P16" s="328"/>
      <c r="Q16" s="329">
        <f t="shared" si="0"/>
        <v>4622</v>
      </c>
      <c r="R16" s="340">
        <f t="shared" si="1"/>
        <v>341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9</v>
      </c>
      <c r="E17" s="328">
        <v>32</v>
      </c>
      <c r="F17" s="328"/>
      <c r="G17" s="329">
        <f t="shared" si="2"/>
        <v>41</v>
      </c>
      <c r="H17" s="328"/>
      <c r="I17" s="328"/>
      <c r="J17" s="329">
        <f t="shared" si="3"/>
        <v>41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7286</v>
      </c>
      <c r="E19" s="330">
        <f>SUM(E11:E18)</f>
        <v>265</v>
      </c>
      <c r="F19" s="330">
        <f>SUM(F11:F18)</f>
        <v>62</v>
      </c>
      <c r="G19" s="329">
        <f t="shared" si="2"/>
        <v>7489</v>
      </c>
      <c r="H19" s="330">
        <f>SUM(H11:H18)</f>
        <v>0</v>
      </c>
      <c r="I19" s="330">
        <f>SUM(I11:I18)</f>
        <v>67</v>
      </c>
      <c r="J19" s="329">
        <f t="shared" si="3"/>
        <v>7422</v>
      </c>
      <c r="K19" s="330">
        <f>SUM(K11:K18)</f>
        <v>5052</v>
      </c>
      <c r="L19" s="330">
        <f>SUM(L11:L18)</f>
        <v>265</v>
      </c>
      <c r="M19" s="330">
        <f>SUM(M11:M18)</f>
        <v>0</v>
      </c>
      <c r="N19" s="329">
        <f t="shared" si="4"/>
        <v>5317</v>
      </c>
      <c r="O19" s="330">
        <f>SUM(O11:O18)</f>
        <v>0</v>
      </c>
      <c r="P19" s="330">
        <f>SUM(P11:P18)</f>
        <v>0</v>
      </c>
      <c r="Q19" s="329">
        <f t="shared" si="0"/>
        <v>5317</v>
      </c>
      <c r="R19" s="340">
        <f t="shared" si="1"/>
        <v>2105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26558</v>
      </c>
      <c r="E20" s="328"/>
      <c r="F20" s="328"/>
      <c r="G20" s="329">
        <f t="shared" si="2"/>
        <v>26558</v>
      </c>
      <c r="H20" s="328"/>
      <c r="I20" s="328">
        <v>726</v>
      </c>
      <c r="J20" s="329">
        <f t="shared" si="3"/>
        <v>25832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25832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33893</v>
      </c>
      <c r="E42" s="349">
        <f>E19+E20+E21+E27+E40+E41</f>
        <v>265</v>
      </c>
      <c r="F42" s="349">
        <f aca="true" t="shared" si="11" ref="F42:R42">F19+F20+F21+F27+F40+F41</f>
        <v>62</v>
      </c>
      <c r="G42" s="349">
        <f t="shared" si="11"/>
        <v>34096</v>
      </c>
      <c r="H42" s="349">
        <f t="shared" si="11"/>
        <v>0</v>
      </c>
      <c r="I42" s="349">
        <f t="shared" si="11"/>
        <v>793</v>
      </c>
      <c r="J42" s="349">
        <f t="shared" si="11"/>
        <v>33303</v>
      </c>
      <c r="K42" s="349">
        <f t="shared" si="11"/>
        <v>5101</v>
      </c>
      <c r="L42" s="349">
        <f t="shared" si="11"/>
        <v>265</v>
      </c>
      <c r="M42" s="349">
        <f t="shared" si="11"/>
        <v>0</v>
      </c>
      <c r="N42" s="349">
        <f t="shared" si="11"/>
        <v>5366</v>
      </c>
      <c r="O42" s="349">
        <f t="shared" si="11"/>
        <v>0</v>
      </c>
      <c r="P42" s="349">
        <f t="shared" si="11"/>
        <v>0</v>
      </c>
      <c r="Q42" s="349">
        <f t="shared" si="11"/>
        <v>5366</v>
      </c>
      <c r="R42" s="350">
        <f t="shared" si="11"/>
        <v>27937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2">
        <f>pdeReportingDate</f>
        <v>43546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Камен Каменов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/>
      <c r="C50" s="80"/>
      <c r="D50" s="80"/>
      <c r="E50" s="80"/>
      <c r="F50" s="80"/>
      <c r="G50" s="80"/>
      <c r="H50" s="80"/>
      <c r="I50" s="80"/>
    </row>
    <row r="51" spans="2:9" ht="1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">
      <c r="B52" s="695"/>
      <c r="C52" s="701" t="s">
        <v>995</v>
      </c>
      <c r="D52" s="701"/>
      <c r="E52" s="701"/>
      <c r="F52" s="701"/>
      <c r="G52" s="574"/>
      <c r="H52" s="45"/>
      <c r="I52" s="42"/>
    </row>
    <row r="53" spans="2:9" ht="15">
      <c r="B53" s="695"/>
      <c r="C53" s="701"/>
      <c r="D53" s="701"/>
      <c r="E53" s="701"/>
      <c r="F53" s="701"/>
      <c r="G53" s="574"/>
      <c r="H53" s="45"/>
      <c r="I53" s="42"/>
    </row>
    <row r="54" spans="2:9" ht="15">
      <c r="B54" s="695"/>
      <c r="C54" s="701"/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2:9" ht="15">
      <c r="B58" s="695"/>
      <c r="C58" s="701"/>
      <c r="D58" s="701"/>
      <c r="E58" s="701"/>
      <c r="F58" s="701"/>
      <c r="G58" s="574"/>
      <c r="H58" s="45"/>
      <c r="I58" s="42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4:6" ht="15">
      <c r="D70" s="154"/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  <row r="235" spans="5:6" ht="1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886</v>
      </c>
      <c r="D26" s="362">
        <f>SUM(D27:D29)</f>
        <v>886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886</v>
      </c>
      <c r="D28" s="368">
        <f>C28</f>
        <v>886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314</v>
      </c>
      <c r="D30" s="368">
        <f>C30</f>
        <v>314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747</v>
      </c>
      <c r="D31" s="368">
        <f>C31</f>
        <v>747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55</v>
      </c>
      <c r="D40" s="362">
        <f>SUM(D41:D44)</f>
        <v>55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55</v>
      </c>
      <c r="D44" s="368">
        <f>C44</f>
        <v>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2002</v>
      </c>
      <c r="D45" s="438">
        <f>D26+D30+D31+D33+D32+D34+D35+D40</f>
        <v>2002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2002</v>
      </c>
      <c r="D46" s="444">
        <f>D45+D23+D21+D11</f>
        <v>2002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5363</v>
      </c>
      <c r="D58" s="138">
        <f>D59+D61</f>
        <v>0</v>
      </c>
      <c r="E58" s="136">
        <f t="shared" si="1"/>
        <v>5363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5363</v>
      </c>
      <c r="D59" s="197"/>
      <c r="E59" s="136">
        <f t="shared" si="1"/>
        <v>5363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5363</v>
      </c>
      <c r="D68" s="435">
        <f>D54+D58+D63+D64+D65+D66</f>
        <v>0</v>
      </c>
      <c r="E68" s="436">
        <f t="shared" si="1"/>
        <v>5363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1204</v>
      </c>
      <c r="D73" s="137">
        <f>SUM(D74:D76)</f>
        <v>1204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1204</v>
      </c>
      <c r="D74" s="197">
        <f>C74</f>
        <v>1204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4062</v>
      </c>
      <c r="D87" s="134">
        <f>SUM(D88:D92)+D96</f>
        <v>4062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110</v>
      </c>
      <c r="D89" s="197">
        <f>C89</f>
        <v>110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3919</v>
      </c>
      <c r="D90" s="197">
        <f>C90</f>
        <v>3919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13</v>
      </c>
      <c r="D91" s="197">
        <f>C91</f>
        <v>13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18</v>
      </c>
      <c r="D95" s="197">
        <f>C95</f>
        <v>18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5763</v>
      </c>
      <c r="D98" s="433">
        <f>D87+D82+D77+D73+D97</f>
        <v>5763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11126</v>
      </c>
      <c r="D99" s="427">
        <f>D98+D70+D68</f>
        <v>5763</v>
      </c>
      <c r="E99" s="427">
        <f>E98+E70+E68</f>
        <v>5363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>
        <v>48</v>
      </c>
      <c r="E104" s="216"/>
      <c r="F104" s="421">
        <f>C104+D104-E104</f>
        <v>48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48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2">
        <f>pdeReportingDate</f>
        <v>43546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3"/>
      <c r="B113" s="52"/>
      <c r="C113" s="52"/>
      <c r="D113" s="52"/>
      <c r="E113" s="52"/>
      <c r="F113" s="52"/>
      <c r="G113" s="52"/>
      <c r="H113" s="52"/>
    </row>
    <row r="114" spans="1:8" ht="15">
      <c r="A114" s="694" t="s">
        <v>8</v>
      </c>
      <c r="B114" s="703" t="str">
        <f>authorName</f>
        <v>Камен Каменов</v>
      </c>
      <c r="C114" s="703"/>
      <c r="D114" s="703"/>
      <c r="E114" s="703"/>
      <c r="F114" s="703"/>
      <c r="G114" s="80"/>
      <c r="H114" s="80"/>
    </row>
    <row r="115" spans="1:8" ht="15">
      <c r="A115" s="694"/>
      <c r="B115" s="703"/>
      <c r="C115" s="703"/>
      <c r="D115" s="703"/>
      <c r="E115" s="703"/>
      <c r="F115" s="703"/>
      <c r="G115" s="80"/>
      <c r="H115" s="80"/>
    </row>
    <row r="116" spans="1:8" ht="15">
      <c r="A116" s="694"/>
      <c r="B116" s="80"/>
      <c r="C116" s="80"/>
      <c r="D116" s="80"/>
      <c r="E116" s="80"/>
      <c r="F116" s="80"/>
      <c r="G116" s="80"/>
      <c r="H116" s="80"/>
    </row>
    <row r="117" spans="1:8" ht="15">
      <c r="A117" s="694"/>
      <c r="B117" s="80"/>
      <c r="C117" s="80"/>
      <c r="D117" s="80"/>
      <c r="E117" s="80"/>
      <c r="F117" s="80"/>
      <c r="G117" s="80"/>
      <c r="H117" s="80"/>
    </row>
    <row r="118" spans="1:8" ht="1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995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">
      <c r="A123" s="695"/>
      <c r="B123" s="701"/>
      <c r="C123" s="701"/>
      <c r="D123" s="701"/>
      <c r="E123" s="701"/>
      <c r="F123" s="701"/>
      <c r="G123" s="695"/>
      <c r="H123" s="695"/>
    </row>
    <row r="124" spans="1:8" ht="15">
      <c r="A124" s="695"/>
      <c r="B124" s="701"/>
      <c r="C124" s="701"/>
      <c r="D124" s="701"/>
      <c r="E124" s="701"/>
      <c r="F124" s="701"/>
      <c r="G124" s="695"/>
      <c r="H124" s="695"/>
    </row>
    <row r="125" spans="1:8" ht="1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2">
        <f>pdeReportingDate</f>
        <v>43546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Камен Каменов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Petar</cp:lastModifiedBy>
  <cp:lastPrinted>2018-07-13T12:51:21Z</cp:lastPrinted>
  <dcterms:created xsi:type="dcterms:W3CDTF">2006-09-16T00:00:00Z</dcterms:created>
  <dcterms:modified xsi:type="dcterms:W3CDTF">2019-03-16T13:58:47Z</dcterms:modified>
  <cp:category/>
  <cp:version/>
  <cp:contentType/>
  <cp:contentStatus/>
</cp:coreProperties>
</file>