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70" windowWidth="19320" windowHeight="5475" tabRatio="920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<sst xmlns="http://schemas.openxmlformats.org/spreadsheetml/2006/main" count="4311" uniqueCount="1000">
  <si>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</si>
  <si>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</si>
  <si>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</si>
  <si>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</si>
  <si>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</si>
  <si>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</si>
  <si>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</si>
  <si>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</si>
  <si>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</si>
  <si>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</si>
  <si>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</si>
  <si>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</si>
  <si>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</si>
  <si>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</si>
  <si>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</si>
  <si>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</si>
  <si>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</si>
  <si>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</si>
  <si>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</si>
  <si>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</si>
  <si>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</si>
  <si>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</si>
  <si>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</si>
  <si>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</si>
  <si>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</si>
  <si>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</si>
  <si>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</si>
  <si>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</si>
  <si>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</si>
  <si>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</si>
  <si>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</si>
  <si>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</si>
  <si>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</si>
  <si>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</si>
  <si>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</si>
  <si>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</si>
  <si>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</si>
  <si>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</si>
  <si>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</si>
  <si>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</si>
  <si>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</si>
  <si>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</si>
  <si>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</si>
  <si>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</si>
  <si>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</si>
  <si>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</si>
  <si>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</si>
  <si>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</si>
  <si>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</si>
  <si>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</si>
  <si>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</si>
  <si>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</si>
  <si>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</si>
  <si>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</si>
  <si>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</si>
  <si>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</si>
  <si>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</si>
  <si>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</si>
  <si>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</si>
  <si>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</si>
  <si>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</si>
  <si>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</si>
  <si>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</si>
  <si>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</si>
  <si>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</si>
  <si>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</si>
  <si>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</si>
  <si>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</si>
  <si>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</si>
  <si>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</si>
  <si>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</si>
  <si>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</si>
  <si>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</si>
  <si>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</si>
  <si>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</si>
  <si>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</si>
  <si>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</si>
  <si>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</si>
  <si>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</si>
  <si>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</si>
  <si>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</si>
  <si>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</si>
  <si>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</si>
  <si>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</si>
  <si>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</si>
  <si>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</si>
  <si>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</si>
  <si>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</si>
  <si>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</si>
  <si>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</si>
  <si>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</si>
  <si>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</si>
  <si>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</si>
  <si>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</si>
  <si>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</si>
  <si>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</si>
  <si>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</si>
  <si>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</si>
  <si>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</si>
  <si>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</si>
  <si>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</si>
  <si>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</si>
  <si>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</si>
  <si>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</si>
  <si>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</si>
  <si>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</si>
  <si>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</si>
  <si>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</si>
  <si>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</si>
  <si>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</si>
  <si>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</si>
  <si>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</si>
  <si>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</si>
  <si>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</si>
  <si>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</si>
  <si>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</si>
  <si>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</si>
  <si>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</si>
  <si>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</si>
  <si>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</si>
  <si>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</si>
  <si>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</si>
  <si>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</si>
  <si>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</si>
  <si>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</si>
  <si>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</si>
  <si>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</si>
  <si>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</si>
  <si>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</si>
  <si>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</si>
  <si>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</si>
  <si>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</si>
  <si>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</si>
  <si>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</si>
  <si>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</si>
  <si>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</si>
  <si>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</si>
  <si>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</si>
  <si>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</si>
  <si>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</si>
  <si>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</si>
  <si>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</si>
  <si>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</si>
  <si>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</si>
  <si>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</si>
  <si>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</si>
  <si>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</si>
  <si>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</si>
  <si>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</si>
  <si>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</si>
  <si>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</si>
  <si>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</si>
  <si>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</si>
  <si>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</si>
  <si>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</si>
  <si>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</si>
  <si>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</si>
  <si>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</si>
  <si>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</si>
  <si>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</si>
  <si>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</si>
  <si>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</si>
  <si>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</si>
  <si>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</si>
  <si>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</si>
  <si>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</si>
  <si>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</si>
  <si>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</si>
  <si>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</si>
  <si>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</si>
  <si>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</si>
  <si>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</si>
  <si>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</si>
  <si>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</si>
  <si>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</si>
  <si>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</si>
  <si>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</si>
  <si>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</si>
  <si>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</si>
  <si>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</si>
  <si>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</si>
  <si>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</si>
  <si>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</si>
  <si>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</si>
  <si>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</si>
  <si>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</si>
  <si>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</si>
  <si>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</si>
  <si>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</si>
  <si>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</si>
  <si>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</si>
  <si>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</si>
  <si>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</si>
  <si>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</si>
  <si>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</si>
  <si>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</si>
  <si>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</si>
  <si>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</si>
  <si>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</si>
  <si>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</si>
  <si>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</si>
  <si>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</si>
  <si>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</si>
  <si>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</si>
  <si>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</si>
  <si>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</si>
  <si>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</si>
  <si>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</si>
  <si>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</si>
  <si>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</si>
  <si>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</si>
  <si>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</si>
  <si>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</si>
  <si>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</si>
  <si>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</si>
  <si>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</si>
  <si>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</si>
  <si>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</si>
  <si>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</si>
  <si>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</si>
  <si>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</si>
  <si>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</si>
  <si>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</si>
  <si>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</si>
  <si>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</si>
  <si>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</si>
  <si>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</si>
  <si>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</si>
  <si>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</si>
  <si>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</si>
  <si>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</si>
  <si>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</si>
  <si>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</si>
  <si>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</si>
  <si>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</si>
  <si>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</si>
  <si>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</si>
  <si>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</si>
  <si>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</si>
  <si>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</si>
  <si>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</si>
  <si>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</si>
  <si>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</si>
  <si>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</si>
  <si>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</si>
  <si>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</si>
  <si>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</si>
  <si>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</si>
  <si>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</si>
  <si>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</si>
  <si>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</si>
  <si>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</si>
  <si>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</si>
  <si>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</si>
  <si>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</si>
  <si>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</si>
  <si>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</si>
  <si>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</si>
  <si>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</si>
  <si>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</si>
  <si>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</si>
  <si>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</si>
  <si>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</si>
  <si>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</si>
  <si>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</si>
  <si>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</si>
  <si>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</si>
  <si>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</si>
  <si>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</si>
  <si>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</si>
  <si>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</si>
  <si>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</si>
  <si>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</si>
  <si>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</si>
  <si>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</si>
  <si>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</si>
  <si>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</si>
  <si>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</si>
  <si>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</si>
  <si>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</si>
  <si>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</si>
  <si>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</si>
  <si>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</si>
  <si>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</si>
  <si>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</si>
  <si>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</si>
  <si>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</si>
  <si>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</si>
  <si>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</si>
  <si>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</si>
  <si>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</si>
  <si>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</si>
  <si>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</si>
  <si>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</si>
  <si>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</si>
  <si>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</si>
  <si>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</si>
  <si>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</si>
  <si>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</si>
  <si>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</si>
  <si>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</si>
  <si>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</si>
  <si>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</si>
  <si>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</si>
  <si>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</si>
  <si>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</si>
  <si>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</si>
  <si>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</si>
  <si>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</si>
  <si>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</si>
  <si>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</si>
  <si>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</si>
  <si>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</si>
  <si>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</si>
  <si>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</si>
  <si>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</si>
  <si>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</si>
  <si>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</si>
  <si>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</si>
  <si>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</si>
  <si>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</si>
  <si>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</si>
  <si>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</si>
  <si>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</si>
  <si>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</si>
  <si>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</si>
  <si>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</si>
  <si>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</si>
  <si>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</si>
  <si>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</si>
  <si>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</si>
  <si>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</si>
  <si>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</si>
  <si>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</si>
  <si>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</si>
  <si>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</si>
  <si>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</si>
  <si>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</si>
  <si>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</si>
  <si>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</si>
  <si>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</si>
  <si>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</si>
  <si>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</si>
  <si>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</si>
  <si>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</si>
  <si>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</si>
  <si>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</si>
  <si>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</si>
  <si>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</si>
  <si>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</si>
  <si>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</si>
  <si>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</si>
  <si>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</si>
  <si>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</si>
  <si>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</si>
  <si>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</si>
  <si>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</si>
  <si>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</si>
  <si>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</si>
  <si>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</si>
  <si>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</si>
  <si>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</si>
  <si>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</si>
  <si>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</si>
  <si>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</si>
  <si>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</si>
  <si>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</si>
  <si>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</si>
  <si>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</si>
  <si>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</si>
  <si>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</si>
  <si>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</si>
  <si>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</si>
  <si>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</si>
  <si>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</si>
  <si>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</si>
  <si>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</si>
  <si>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</si>
  <si>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</si>
  <si>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</si>
  <si>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</si>
  <si>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</si>
  <si>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</si>
  <si>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</si>
  <si>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</si>
  <si>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</si>
  <si>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</si>
  <si>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</si>
  <si>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</si>
  <si>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</si>
  <si>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</si>
  <si>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</si>
  <si>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</si>
  <si>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</si>
  <si>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</si>
  <si>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</si>
  <si>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</si>
  <si>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</si>
  <si>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</si>
  <si>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</si>
  <si>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</si>
  <si>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</si>
  <si>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</si>
  <si>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</si>
  <si>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</si>
  <si>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</si>
  <si>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</si>
  <si>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</si>
  <si>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</si>
  <si>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</si>
  <si>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</si>
  <si>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</si>
  <si>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</si>
  <si>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</si>
  <si>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</si>
  <si>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</si>
  <si>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</si>
  <si>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</si>
  <si>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</si>
  <si>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</si>
  <si>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</si>
  <si>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</si>
  <si>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</si>
  <si>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</si>
  <si>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</si>
  <si>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</si>
  <si>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</si>
  <si>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</si>
  <si>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</si>
  <si>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</si>
  <si>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</si>
  <si>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</si>
  <si>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</si>
  <si>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</si>
  <si>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</si>
  <si>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</si>
  <si>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</si>
  <si>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</si>
  <si>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</si>
  <si>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</si>
  <si>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</si>
  <si>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</si>
  <si>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</si>
  <si>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</si>
  <si>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</si>
  <si>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</si>
  <si>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</si>
  <si>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</si>
  <si>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</si>
  <si>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</si>
  <si>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</si>
  <si>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</si>
  <si>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</si>
  <si>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</si>
  <si>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</si>
  <si>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</si>
  <si>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</si>
  <si>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</si>
  <si>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</si>
  <si>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</si>
  <si>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</si>
  <si>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</si>
  <si>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</si>
  <si>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</si>
  <si>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</si>
  <si>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</si>
  <si>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</si>
  <si>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</si>
  <si>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</si>
  <si>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</si>
  <si>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</si>
  <si>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</si>
  <si>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</si>
  <si>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</si>
  <si>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</si>
  <si>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</si>
  <si>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</si>
  <si>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</si>
  <si>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</si>
  <si>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</si>
  <si>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</si>
  <si>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</si>
  <si>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</si>
  <si>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</si>
  <si>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</si>
  <si>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</si>
  <si>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</si>
  <si>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</si>
  <si>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</si>
  <si>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</si>
  <si>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</si>
  <si>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</si>
  <si>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</si>
  <si>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</si>
  <si>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</si>
  <si>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</si>
  <si>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</si>
  <si>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</si>
  <si>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</si>
  <si>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</si>
  <si>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</si>
  <si>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</si>
  <si>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</si>
  <si>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</si>
  <si>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</si>
  <si>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</si>
  <si>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</si>
  <si>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</si>
  <si>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</si>
  <si>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</si>
  <si>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</si>
  <si>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</si>
  <si>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</si>
  <si>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</si>
  <si>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</si>
  <si>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</si>
  <si>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</si>
  <si>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</si>
  <si>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</si>
  <si>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</si>
  <si>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</si>
  <si>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</si>
  <si>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</si>
  <si>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</si>
  <si>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</si>
  <si>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</si>
  <si>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</si>
  <si>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</si>
  <si>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</si>
  <si>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</si>
  <si>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</si>
  <si>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</si>
  <si>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</si>
  <si>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</si>
  <si>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</si>
  <si>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</si>
  <si>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</si>
  <si>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</si>
  <si>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</si>
  <si>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</si>
  <si>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</si>
  <si>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</si>
  <si>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</si>
  <si>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</si>
  <si>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</si>
  <si>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</si>
  <si>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</si>
  <si>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</si>
  <si>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</si>
  <si>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</si>
  <si>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</si>
  <si>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</si>
  <si>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</si>
  <si>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</si>
  <si>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</si>
  <si>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</si>
  <si>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</si>
  <si>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</si>
  <si>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</si>
  <si>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</si>
  <si>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</si>
  <si>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</si>
  <si>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</si>
  <si>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</si>
  <si>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</si>
  <si>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</si>
  <si>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</si>
  <si>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</si>
  <si>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</si>
  <si>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</si>
  <si>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</si>
  <si>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</si>
  <si>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</si>
  <si>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</si>
  <si>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</si>
  <si>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</si>
  <si>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</si>
  <si>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</si>
  <si>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</si>
  <si>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</si>
  <si>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</si>
  <si>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</si>
  <si>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</si>
  <si>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</si>
  <si>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</si>
  <si>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</si>
  <si>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</si>
  <si>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</si>
  <si>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</si>
  <si>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</si>
  <si>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</si>
  <si>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</si>
  <si>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</si>
  <si>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</si>
  <si>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</si>
  <si>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</si>
  <si>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</si>
  <si>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</si>
  <si>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</si>
  <si>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</si>
  <si>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</si>
  <si>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</si>
  <si>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</si>
  <si>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</si>
  <si>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</si>
  <si>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</si>
  <si>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</si>
  <si>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</si>
  <si>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</si>
  <si>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</si>
  <si>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</si>
  <si>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</si>
  <si>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</si>
  <si>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</si>
  <si>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</si>
  <si>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</si>
  <si>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</si>
  <si>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</si>
  <si>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</si>
  <si>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</si>
  <si>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</si>
  <si>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</si>
  <si>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</si>
  <si>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</si>
  <si>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</si>
  <si>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</si>
  <si>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</si>
  <si>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</si>
  <si>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</si>
  <si>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</si>
  <si>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</si>
  <si>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</si>
  <si>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</si>
  <si>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</si>
  <si>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</si>
  <si>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</si>
  <si>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</si>
  <si>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</si>
  <si>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</si>
  <si>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</si>
  <si>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</si>
  <si>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</si>
  <si>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</si>
  <si>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</si>
  <si>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</si>
  <si>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</si>
  <si>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</si>
  <si>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</si>
  <si>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</si>
  <si>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</si>
  <si>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</si>
  <si>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</si>
  <si>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</si>
  <si>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</si>
  <si>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</si>
  <si>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</si>
  <si>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</si>
  <si>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</si>
  <si>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</si>
  <si>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</si>
  <si>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</si>
  <si>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</si>
  <si>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</si>
  <si>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</si>
  <si>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</si>
  <si>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</si>
  <si>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</si>
  <si>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</si>
  <si>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</si>
  <si>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</si>
  <si>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</si>
  <si>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</si>
  <si>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</si>
  <si>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</si>
  <si>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</si>
  <si>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</si>
  <si>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</si>
  <si>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</si>
  <si>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</si>
  <si>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</si>
  <si>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</si>
  <si>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</si>
  <si>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</si>
  <si>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</si>
  <si>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</si>
  <si>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</si>
  <si>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</si>
  <si>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</si>
  <si>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</si>
  <si>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</si>
  <si>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</si>
  <si>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</si>
  <si>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</si>
  <si>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</si>
  <si>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</si>
  <si>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</si>
  <si>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</si>
  <si>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</si>
  <si>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</si>
  <si>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</si>
  <si>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</si>
  <si>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</si>
  <si>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</si>
  <si>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</si>
  <si>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</si>
  <si>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</si>
  <si>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</si>
  <si>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</si>
  <si>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</si>
  <si>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</si>
  <si>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</si>
  <si>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</si>
  <si>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</si>
  <si>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</si>
  <si>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</si>
  <si>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</si>
  <si>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</si>
  <si>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</si>
  <si>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</si>
  <si>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</si>
  <si>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</si>
  <si>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</si>
  <si>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</si>
  <si>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</si>
  <si>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</si>
  <si>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</si>
  <si>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</si>
  <si>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</si>
  <si>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</si>
  <si>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</si>
  <si>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</si>
  <si>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</si>
  <si>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</si>
  <si>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</si>
  <si>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</si>
  <si>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</si>
  <si>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</si>
  <si>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</si>
  <si>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</si>
  <si>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</si>
  <si>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</si>
  <si>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</si>
  <si>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</si>
  <si>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</si>
  <si>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</si>
  <si>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</si>
  <si>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</si>
  <si>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</si>
  <si>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</si>
  <si>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</si>
  <si>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</si>
  <si>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</si>
  <si>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</si>
  <si>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</si>
  <si>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</si>
  <si>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</si>
  <si>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</si>
  <si>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</si>
  <si>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</si>
  <si>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</si>
  <si>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</si>
  <si>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</si>
  <si>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</si>
  <si>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</si>
  <si>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</si>
  <si>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</si>
  <si>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</si>
  <si>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</si>
  <si>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</si>
  <si>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</si>
  <si>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</si>
  <si>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</si>
  <si>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</si>
  <si>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</si>
  <si>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</si>
  <si>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</si>
  <si>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</si>
  <si>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</si>
  <si>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</si>
  <si>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</si>
  <si>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</si>
  <si>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</si>
  <si>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</si>
  <si>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</si>
  <si>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</si>
  <si>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</si>
  <si>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</si>
  <si>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</si>
  <si>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</si>
  <si>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</si>
  <si>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</si>
  <si>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</si>
  <si>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</si>
  <si>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</si>
  <si>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</si>
  <si>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</si>
  <si>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</si>
  <si>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</si>
  <si>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</si>
  <si>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</si>
  <si>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</si>
  <si>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</si>
  <si>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</si>
  <si>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</si>
  <si>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</si>
  <si>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</si>
  <si>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</si>
  <si>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</si>
  <si>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</si>
  <si>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</si>
  <si>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</si>
  <si>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</si>
  <si>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</si>
  <si>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</si>
  <si>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</si>
  <si>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</si>
  <si>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</si>
  <si>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</si>
  <si>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</si>
  <si>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</si>
  <si>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</si>
  <si>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</si>
  <si>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</si>
  <si>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</si>
  <si>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</si>
  <si>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</si>
  <si>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</si>
  <si>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</si>
  <si>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</si>
  <si>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</si>
  <si>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</si>
  <si>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</si>
  <si>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</si>
  <si>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</si>
  <si>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</si>
  <si>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</si>
  <si>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</si>
  <si>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</si>
  <si>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</si>
  <si>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</si>
  <si>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</si>
  <si>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</si>
  <si>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</si>
  <si>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</si>
  <si>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</si>
  <si>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</si>
  <si>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</si>
  <si>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</si>
  <si>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</si>
  <si>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</si>
  <si>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</si>
  <si>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</si>
  <si>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</si>
  <si>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</si>
  <si>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</si>
  <si>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</si>
  <si>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</si>
  <si>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</si>
  <si>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</si>
  <si>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</si>
  <si>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</si>
  <si>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</si>
  <si>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</si>
  <si>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</si>
  <si>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</si>
  <si>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</si>
  <si>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</si>
  <si>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</si>
  <si>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</si>
  <si>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</si>
  <si>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</si>
  <si>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</si>
  <si>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</si>
  <si>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</si>
  <si>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</si>
  <si>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</si>
  <si>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</si>
  <si>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</si>
  <si>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</si>
  <si>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</si>
  <si>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</si>
  <si>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</si>
  <si>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</si>
  <si>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</si>
  <si>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</si>
  <si>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</si>
  <si>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</si>
  <si>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</si>
  <si>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</si>
  <si>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</si>
  <si>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</si>
  <si>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</si>
  <si>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</si>
  <si>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</si>
  <si>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</si>
  <si>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</si>
  <si>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</si>
  <si>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</si>
  <si>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</si>
  <si>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</si>
  <si>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</si>
  <si>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</si>
  <si>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</si>
  <si>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</si>
  <si>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</si>
  <si>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</si>
  <si>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</si>
  <si>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</si>
  <si>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</si>
  <si>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</si>
  <si>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</si>
  <si>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</si>
  <si>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</si>
  <si>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</si>
  <si>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</si>
  <si>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</si>
  <si>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</si>
  <si>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</si>
  <si>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</si>
  <si>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</si>
  <si>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</si>
  <si>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</si>
  <si>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</si>
  <si>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</si>
  <si>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</si>
  <si>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</si>
  <si>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</si>
  <si>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</si>
  <si>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</si>
  <si>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</si>
  <si>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</si>
  <si>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</si>
  <si>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</si>
  <si>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</si>
  <si>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</si>
  <si>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</si>
  <si>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</si>
  <si>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</si>
  <si>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</si>
  <si>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</si>
  <si>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</si>
  <si>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</si>
  <si>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</si>
  <si>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</si>
  <si>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</si>
  <si>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</si>
  <si>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</si>
  <si>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</si>
  <si>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</si>
  <si>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</si>
  <si>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</si>
  <si>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</si>
  <si>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</si>
  <si>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</si>
  <si>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</si>
  <si>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</si>
  <si>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</si>
  <si>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</si>
  <si>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</si>
  <si>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</si>
  <si>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</si>
  <si>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</si>
  <si>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</si>
  <si>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</si>
  <si>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</si>
  <si>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</si>
  <si>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</si>
  <si>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</si>
  <si>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</si>
  <si>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</si>
  <si>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</si>
  <si>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</si>
  <si>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</si>
  <si>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</si>
  <si>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</si>
  <si>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</si>
  <si>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</si>
  <si>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</si>
  <si>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</si>
  <si>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</si>
  <si>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</si>
  <si>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</si>
  <si>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</si>
  <si>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</si>
  <si>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</si>
  <si>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</si>
  <si>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</si>
  <si>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</si>
  <si>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</si>
  <si>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</si>
  <si>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</si>
  <si>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</si>
  <si>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</si>
  <si>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 xml:space="preserve">Счетоводител 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</si>
  <si>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</si>
  <si>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</si>
  <si>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</si>
  <si>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</si>
  <si>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</si>
  <si>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Силвия Душкова Николова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</si>
</sst>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43008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43035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Душкова Николова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43008</v>
      </c>
    </row>
    <row r="11" spans="1:2" ht="15.75">
      <c r="A11" s="7" t="s">
        <v>977</v>
      </c>
      <c r="B11" s="578">
        <v>43035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995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998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30.09.2017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15239</v>
      </c>
      <c r="D6" s="675">
        <f aca="true" t="shared" si="0" ref="D6:D15">C6-E6</f>
        <v>0</v>
      </c>
      <c r="E6" s="674">
        <f>'1-Баланс'!G95</f>
        <v>15239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2792</v>
      </c>
      <c r="D7" s="675">
        <f t="shared" si="0"/>
        <v>2142</v>
      </c>
      <c r="E7" s="674">
        <f>'1-Баланс'!G18</f>
        <v>650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-469</v>
      </c>
      <c r="D8" s="675">
        <f t="shared" si="0"/>
        <v>0</v>
      </c>
      <c r="E8" s="674">
        <f>ABS('2-Отчет за доходите'!C44)-ABS('2-Отчет за доходите'!G44)</f>
        <v>-469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</v>
      </c>
      <c r="D9" s="675">
        <f t="shared" si="0"/>
        <v>0</v>
      </c>
      <c r="E9" s="674">
        <f>'3-Отчет за паричния поток'!C45</f>
        <v>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37</v>
      </c>
      <c r="D10" s="675">
        <f t="shared" si="0"/>
        <v>0</v>
      </c>
      <c r="E10" s="674">
        <f>'3-Отчет за паричния поток'!C46</f>
        <v>37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2792</v>
      </c>
      <c r="D11" s="675">
        <f t="shared" si="0"/>
        <v>-1</v>
      </c>
      <c r="E11" s="674">
        <f>'4-Отчет за собствения капитал'!L34</f>
        <v>2793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-10.422222222222222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-0.16797994269340974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-0.03767976219169278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-0.030776297657326597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0.08754863813229571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0.03172205438066465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0.03172205438066465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0.027945619335347432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0.027945619335347432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0.0029611107455418833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0.002952949668613426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0.7993532159540064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4.458094555873926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0.8167858783384736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389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0.1393266475644699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8.644444444444444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31.997429305912597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15197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15197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36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1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42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15239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2611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3484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-873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-469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2142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2792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11123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11123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11123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196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948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663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58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180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1324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1324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15239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15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62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99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389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26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415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514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514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514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45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45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469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45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469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469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469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514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70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-24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167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209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404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-383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-383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43008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21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43008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43008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37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43008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43008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1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43008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43008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43008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43008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43008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43008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43008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43008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43008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43008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43008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43008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43008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43008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43008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43008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43008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43008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43008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43008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43008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43008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43008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43008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43008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43008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43008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43008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43008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43008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43008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43008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43008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43008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43008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43008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43008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43008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43008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43008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43008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43008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43008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43008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43008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43008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43008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43008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43008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43008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43008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43008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43008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43008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43008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43008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43008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43008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43008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43008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43008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43008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43008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43008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43008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43008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43008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43008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43008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43008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43008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43008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43008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43008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43008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43008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43008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43008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43008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43008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43008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43008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43008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43008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43008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43008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43008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43008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43008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43008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43008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43008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43008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43008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43008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43008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43008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43008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43008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43008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43008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43008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43008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43008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43008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43008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43008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43008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43008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43008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43008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43008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43008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43008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43008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43008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43008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43008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43008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43008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43008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43008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43008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43008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43008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43008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43008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43008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43008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43008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43008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43008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43008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3199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43008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43008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43008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43008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3199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43008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43008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43008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43008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43008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43008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43008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43008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43008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43008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43008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43008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43008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43008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3199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43008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43008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43008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3199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43008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43008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43008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43008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43008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43008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-469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43008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43008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43008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43008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43008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43008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43008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43008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43008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43008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43008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43008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43008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-1056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43008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43008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43008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-1056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43008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43008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43008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43008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43008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43008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43008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43008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43008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43008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43008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43008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43008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43008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43008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43008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43008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43008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43008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43008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43008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43008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43008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3262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43008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43008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43008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43008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3262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43008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-469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43008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43008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43008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43008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43008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43008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43008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43008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43008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43008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43008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43008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43008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2793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43008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43008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43008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2793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43008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43008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43008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43008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43008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43008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43008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43008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43008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43008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43008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43008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43008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43008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43008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43008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43008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43008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43008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43008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43008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43008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43008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43008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43008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43008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43008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43008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43008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43008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43008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43008</v>
      </c>
      <c r="D470" s="105" t="s">
        <v>547</v>
      </c>
      <c r="E470" s="496">
        <v>1</v>
      </c>
      <c r="F470" s="105" t="s">
        <v>546</v>
      </c>
      <c r="H470" s="105">
        <f>'Справка 6'!D20</f>
        <v>15196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43008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43008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43008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43008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43008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43008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43008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43008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43008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43008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43008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43008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43008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43008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43008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43008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43008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43008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43008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43008</v>
      </c>
      <c r="D490" s="105" t="s">
        <v>583</v>
      </c>
      <c r="E490" s="496">
        <v>1</v>
      </c>
      <c r="F490" s="105" t="s">
        <v>582</v>
      </c>
      <c r="H490" s="105">
        <f>'Справка 6'!D42</f>
        <v>15196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43008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43008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43008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43008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43008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43008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43008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43008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43008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43008</v>
      </c>
      <c r="D500" s="105" t="s">
        <v>547</v>
      </c>
      <c r="E500" s="496">
        <v>2</v>
      </c>
      <c r="F500" s="105" t="s">
        <v>546</v>
      </c>
      <c r="H500" s="105">
        <f>'Справка 6'!E20</f>
        <v>1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43008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43008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43008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43008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43008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43008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43008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43008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43008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43008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43008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43008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43008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43008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43008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43008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43008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43008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43008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43008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43008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43008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43008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43008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43008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43008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43008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43008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43008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43008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43008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43008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43008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43008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43008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43008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43008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43008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43008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43008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43008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43008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43008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43008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43008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43008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43008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43008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43008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43008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43008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43008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43008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43008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43008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43008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43008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43008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43008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43008</v>
      </c>
      <c r="D560" s="105" t="s">
        <v>547</v>
      </c>
      <c r="E560" s="496">
        <v>4</v>
      </c>
      <c r="F560" s="105" t="s">
        <v>546</v>
      </c>
      <c r="H560" s="105">
        <f>'Справка 6'!G20</f>
        <v>15197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43008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43008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43008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43008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43008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43008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43008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43008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43008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43008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43008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43008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43008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43008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43008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43008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43008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43008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43008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43008</v>
      </c>
      <c r="D580" s="105" t="s">
        <v>583</v>
      </c>
      <c r="E580" s="496">
        <v>4</v>
      </c>
      <c r="F580" s="105" t="s">
        <v>582</v>
      </c>
      <c r="H580" s="105">
        <f>'Справка 6'!G42</f>
        <v>15197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43008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43008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43008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43008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43008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43008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43008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43008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43008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43008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43008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43008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43008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43008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43008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43008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43008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43008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43008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43008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43008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43008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43008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43008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43008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43008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43008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43008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43008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43008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43008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43008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43008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43008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43008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43008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43008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43008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43008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43008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43008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43008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43008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43008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43008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43008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43008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43008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43008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43008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43008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43008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43008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43008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43008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43008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43008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43008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43008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43008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43008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43008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43008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43008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43008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43008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43008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43008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43008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43008</v>
      </c>
      <c r="D650" s="105" t="s">
        <v>547</v>
      </c>
      <c r="E650" s="496">
        <v>7</v>
      </c>
      <c r="F650" s="105" t="s">
        <v>546</v>
      </c>
      <c r="H650" s="105">
        <f>'Справка 6'!J20</f>
        <v>15197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43008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43008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43008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43008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43008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43008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43008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43008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43008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43008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43008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43008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43008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43008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43008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43008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43008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43008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43008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43008</v>
      </c>
      <c r="D670" s="105" t="s">
        <v>583</v>
      </c>
      <c r="E670" s="496">
        <v>7</v>
      </c>
      <c r="F670" s="105" t="s">
        <v>582</v>
      </c>
      <c r="H670" s="105">
        <f>'Справка 6'!J42</f>
        <v>15197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43008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43008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43008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43008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43008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43008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43008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43008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43008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43008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43008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43008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43008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43008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43008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43008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43008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43008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43008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43008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43008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43008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43008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43008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43008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43008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43008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43008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43008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43008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43008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43008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43008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43008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43008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43008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43008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43008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43008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43008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43008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43008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43008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43008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43008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43008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43008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43008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43008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43008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43008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43008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43008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43008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43008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43008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43008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43008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43008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43008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43008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43008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43008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43008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43008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43008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43008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43008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43008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43008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43008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43008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43008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43008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43008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43008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43008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43008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43008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43008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43008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43008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43008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43008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43008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43008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43008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43008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43008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43008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43008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43008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43008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43008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43008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43008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43008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43008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43008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43008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43008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43008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43008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43008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43008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43008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43008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43008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43008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43008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43008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43008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43008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43008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43008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43008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43008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43008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43008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43008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43008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43008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43008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43008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43008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43008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43008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43008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43008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43008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43008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43008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43008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43008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43008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43008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43008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43008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43008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43008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43008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43008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43008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43008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43008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43008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43008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43008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43008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43008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43008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43008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43008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43008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43008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43008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43008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43008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43008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43008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43008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43008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43008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43008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43008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43008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43008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43008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43008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43008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43008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43008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43008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43008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43008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43008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43008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43008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43008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43008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43008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43008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43008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43008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43008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43008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43008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43008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43008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43008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43008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43008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43008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43008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43008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43008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43008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43008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43008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43008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43008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43008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43008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43008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43008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43008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43008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43008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43008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43008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43008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43008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43008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43008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43008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43008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43008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43008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43008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43008</v>
      </c>
      <c r="D890" s="105" t="s">
        <v>547</v>
      </c>
      <c r="E890" s="496">
        <v>15</v>
      </c>
      <c r="F890" s="105" t="s">
        <v>546</v>
      </c>
      <c r="H890" s="105">
        <f>'Справка 6'!R20</f>
        <v>15197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43008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43008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43008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43008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43008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43008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43008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43008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43008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43008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43008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43008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43008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43008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43008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43008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43008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43008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43008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43008</v>
      </c>
      <c r="D910" s="105" t="s">
        <v>583</v>
      </c>
      <c r="E910" s="496">
        <v>15</v>
      </c>
      <c r="F910" s="105" t="s">
        <v>582</v>
      </c>
      <c r="H910" s="105">
        <f>'Справка 6'!R42</f>
        <v>15197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43008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43008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43008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43008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43008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43008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43008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43008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43008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43008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43008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43008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43008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43008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43008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43008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43008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43008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43008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43008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43008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43008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43008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43008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43008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43008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43008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43008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43008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43008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43008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43008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43008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43008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43008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43008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43008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43008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43008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43008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43008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43008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43008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43008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43008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43008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43008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43008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43008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43008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43008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43008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43008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43008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43008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43008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43008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43008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43008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43008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43008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43008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43008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43008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43008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43008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43008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43008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43008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43008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43008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43008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43008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43008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43008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43008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43008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43008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43008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43008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43008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43008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43008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43008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43008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43008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43008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43008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43008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43008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43008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43008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43008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43008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43008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43008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43008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43008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43008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43008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43008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11123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43008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11123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43008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43008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43008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43008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43008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43008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43008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43008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43008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11123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43008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43008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43008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43008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43008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43008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196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43008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196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43008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43008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43008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43008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43008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43008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43008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43008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43008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941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43008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43008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663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43008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43008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43008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58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43008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43008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43008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48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43008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43008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180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43008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1324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43008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12447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43008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43008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43008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43008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43008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43008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43008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43008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43008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43008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43008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43008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43008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43008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43008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43008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43008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43008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43008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43008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43008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196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43008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196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43008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43008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43008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43008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43008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43008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43008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43008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43008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901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43008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43008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663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43008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43008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43008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43008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43008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18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43008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43008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43008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180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43008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1284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43008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1284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43008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43008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43008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43008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43008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11123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43008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11123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43008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43008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43008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43008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43008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43008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43008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43008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43008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11123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43008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43008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43008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43008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43008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43008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43008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43008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43008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43008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43008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43008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43008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43008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43008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43008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40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43008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43008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43008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43008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43008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40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43008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43008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-8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43008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48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43008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43008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43008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40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43008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11163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43008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43008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43008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43008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43008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14315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43008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14315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43008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43008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43008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43008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43008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43008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43008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43008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43008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14315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43008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43008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43008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43008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43008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43008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43008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43008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43008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43008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43008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43008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43008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43008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43008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43008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43008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43008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43008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43008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43008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43008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43008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43008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43008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43008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43008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43008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14315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43008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43008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43008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43008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43008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43008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43008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43008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43008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43008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43008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43008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43008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43008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43008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43008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43008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43008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43008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43008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43008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43008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43008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43008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43008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43008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43008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43008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43008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43008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43008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43008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43008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43008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43008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43008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43008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43008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43008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43008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43008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43008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43008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43008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43008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43008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43008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43008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43008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43008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43008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43008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43008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43008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43008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43008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43008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43008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43008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43008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43008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43008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43008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43008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43008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43008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43008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43008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43008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43008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43008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43008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43008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43008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43008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43008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43008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43008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43008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43008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43008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43008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43008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43008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43008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43008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43008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43008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43008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43008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43008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43008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43008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43008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43008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43008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43008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43008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43008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43008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43008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43008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43008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43008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43008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43008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43008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43008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43008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43008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43008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43008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43008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43008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43008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43008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43008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43008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43008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43008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43008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43008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43008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43008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43008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43008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43008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43008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43008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43008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43008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43008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43008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43008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43008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43008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43008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43008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43008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43008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43008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43008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43008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43008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43008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43008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43008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43008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43008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43008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5" zoomScaleNormal="85" zoomScaleSheetLayoutView="75" zoomScalePageLayoutView="0" workbookViewId="0" topLeftCell="A66">
      <selection activeCell="G28" sqref="G2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15197</v>
      </c>
      <c r="D21" s="477">
        <v>15196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2611</v>
      </c>
      <c r="H28" s="596">
        <f>SUM(H29:H31)</f>
        <v>-66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3484</v>
      </c>
      <c r="H29" s="196">
        <v>521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-873</v>
      </c>
      <c r="H30" s="196">
        <v>-587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2678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-469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2142</v>
      </c>
      <c r="H34" s="598">
        <f>H28+H32+H33</f>
        <v>2612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2792</v>
      </c>
      <c r="H37" s="600">
        <f>H26+H18+H34</f>
        <v>3262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11123</v>
      </c>
      <c r="H45" s="196">
        <v>11131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11123</v>
      </c>
      <c r="H50" s="596">
        <f>SUM(H44:H49)</f>
        <v>11131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15197</v>
      </c>
      <c r="D56" s="602">
        <f>D20+D21+D22+D28+D33+D46+D52+D54+D55</f>
        <v>15196</v>
      </c>
      <c r="E56" s="100" t="s">
        <v>850</v>
      </c>
      <c r="F56" s="99" t="s">
        <v>172</v>
      </c>
      <c r="G56" s="599">
        <f>G50+G52+G53+G54+G55</f>
        <v>11123</v>
      </c>
      <c r="H56" s="600">
        <f>H50+H52+H53+H54+H55</f>
        <v>11131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196</v>
      </c>
      <c r="H59" s="196">
        <v>184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948</v>
      </c>
      <c r="H61" s="596">
        <f>SUM(H62:H68)</f>
        <v>701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7</v>
      </c>
      <c r="H62" s="196">
        <v>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663</v>
      </c>
      <c r="H64" s="196">
        <v>670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220</v>
      </c>
      <c r="H65" s="196">
        <v>29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58</v>
      </c>
      <c r="H68" s="196"/>
    </row>
    <row r="69" spans="1:8" ht="15.75">
      <c r="A69" s="89" t="s">
        <v>210</v>
      </c>
      <c r="B69" s="91" t="s">
        <v>211</v>
      </c>
      <c r="C69" s="197"/>
      <c r="D69" s="196">
        <v>10</v>
      </c>
      <c r="E69" s="201" t="s">
        <v>79</v>
      </c>
      <c r="F69" s="93" t="s">
        <v>216</v>
      </c>
      <c r="G69" s="197">
        <v>180</v>
      </c>
      <c r="H69" s="196">
        <v>180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1324</v>
      </c>
      <c r="H71" s="598">
        <f>H59+H60+H61+H69+H70</f>
        <v>1065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205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</v>
      </c>
      <c r="D75" s="196">
        <v>31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</v>
      </c>
      <c r="D76" s="598">
        <f>SUM(D68:D75)</f>
        <v>246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1324</v>
      </c>
      <c r="H79" s="600">
        <f>H71+H73+H75+H77</f>
        <v>1065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36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1</v>
      </c>
      <c r="D90" s="196">
        <v>1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</v>
      </c>
      <c r="D92" s="598">
        <f>SUM(D88:D91)</f>
        <v>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42</v>
      </c>
      <c r="D94" s="602">
        <f>D65+D76+D85+D92+D93</f>
        <v>262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15239</v>
      </c>
      <c r="D95" s="604">
        <f>D94+D56</f>
        <v>15458</v>
      </c>
      <c r="E95" s="229" t="s">
        <v>942</v>
      </c>
      <c r="F95" s="489" t="s">
        <v>268</v>
      </c>
      <c r="G95" s="603">
        <f>G37+G40+G56+G79</f>
        <v>15239</v>
      </c>
      <c r="H95" s="604">
        <f>H37+H40+H56+H79</f>
        <v>15458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43035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Душкова Николова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Антония Стоянова Видинлиева 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H37" sqref="H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>
        <v>295</v>
      </c>
    </row>
    <row r="13" spans="1:8" ht="15.75">
      <c r="A13" s="194" t="s">
        <v>279</v>
      </c>
      <c r="B13" s="190" t="s">
        <v>280</v>
      </c>
      <c r="C13" s="316">
        <v>15</v>
      </c>
      <c r="D13" s="317">
        <v>21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45</v>
      </c>
      <c r="H14" s="317">
        <v>2</v>
      </c>
    </row>
    <row r="15" spans="1:8" ht="15.75">
      <c r="A15" s="194" t="s">
        <v>287</v>
      </c>
      <c r="B15" s="190" t="s">
        <v>288</v>
      </c>
      <c r="C15" s="316">
        <v>17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5</v>
      </c>
      <c r="D16" s="317">
        <v>2</v>
      </c>
      <c r="E16" s="236" t="s">
        <v>52</v>
      </c>
      <c r="F16" s="264" t="s">
        <v>292</v>
      </c>
      <c r="G16" s="628">
        <f>SUM(G12:G15)</f>
        <v>45</v>
      </c>
      <c r="H16" s="629">
        <f>SUM(H12:H15)</f>
        <v>297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359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62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99</v>
      </c>
      <c r="D22" s="629">
        <f>SUM(D12:D18)+D19</f>
        <v>390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389</v>
      </c>
      <c r="D25" s="317">
        <v>19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26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415</v>
      </c>
      <c r="D29" s="629">
        <f>SUM(D25:D28)</f>
        <v>21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514</v>
      </c>
      <c r="D31" s="635">
        <f>D29+D22</f>
        <v>411</v>
      </c>
      <c r="E31" s="251" t="s">
        <v>824</v>
      </c>
      <c r="F31" s="266" t="s">
        <v>331</v>
      </c>
      <c r="G31" s="253">
        <f>G16+G18+G27</f>
        <v>45</v>
      </c>
      <c r="H31" s="254">
        <f>H16+H18+H27</f>
        <v>297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469</v>
      </c>
      <c r="H33" s="629">
        <f>IF((D31-H31)&gt;0,D31-H31,0)</f>
        <v>114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514</v>
      </c>
      <c r="D36" s="637">
        <f>D31-D34+D35</f>
        <v>411</v>
      </c>
      <c r="E36" s="262" t="s">
        <v>346</v>
      </c>
      <c r="F36" s="256" t="s">
        <v>347</v>
      </c>
      <c r="G36" s="267">
        <f>G35-G34+G31</f>
        <v>45</v>
      </c>
      <c r="H36" s="268">
        <f>H35-H34+H31</f>
        <v>297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469</v>
      </c>
      <c r="H37" s="254">
        <f>IF((D36-H36)&gt;0,D36-H36,0)</f>
        <v>114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469</v>
      </c>
      <c r="H42" s="244">
        <f>IF(H37&gt;0,IF(D38+H37&lt;0,0,D38+H37),IF(D37-D38&lt;0,D38-D37,0))</f>
        <v>114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469</v>
      </c>
      <c r="H44" s="268">
        <f>IF(D42=0,IF(H42-H43&gt;0,H42-H43+D43,0),IF(D42-D43&lt;0,D43-D42+H43,0))</f>
        <v>114</v>
      </c>
    </row>
    <row r="45" spans="1:8" ht="16.5" thickBot="1">
      <c r="A45" s="270" t="s">
        <v>371</v>
      </c>
      <c r="B45" s="271" t="s">
        <v>372</v>
      </c>
      <c r="C45" s="630">
        <f>C36+C38+C42</f>
        <v>514</v>
      </c>
      <c r="D45" s="631">
        <f>D36+D38+D42</f>
        <v>411</v>
      </c>
      <c r="E45" s="270" t="s">
        <v>373</v>
      </c>
      <c r="F45" s="272" t="s">
        <v>374</v>
      </c>
      <c r="G45" s="630">
        <f>G42+G36</f>
        <v>514</v>
      </c>
      <c r="H45" s="631">
        <f>H42+H36</f>
        <v>411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43035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Душкова Николова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Антония Стоянова Видинлиева 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0" sqref="C2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22+48</f>
        <v>70</v>
      </c>
      <c r="D11" s="196">
        <v>63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-6-18</f>
        <v>-24</v>
      </c>
      <c r="D12" s="196">
        <v>-103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-11-7</f>
        <v>-18</v>
      </c>
      <c r="D14" s="196">
        <v>-3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-4+212-41</f>
        <v>167</v>
      </c>
      <c r="D15" s="196">
        <v>-57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-3-35+84+180-4-13</f>
        <v>209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404</v>
      </c>
      <c r="D21" s="659">
        <f>SUM(D11:D20)</f>
        <v>-101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-5074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-5074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5200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-131-10-242</f>
        <v>-383</v>
      </c>
      <c r="D40" s="196">
        <v>-14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-383</v>
      </c>
      <c r="D43" s="661">
        <f>SUM(D35:D42)</f>
        <v>5175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21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</v>
      </c>
      <c r="D45" s="309">
        <v>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37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</v>
      </c>
      <c r="D47" s="298">
        <v>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1</v>
      </c>
      <c r="D48" s="281">
        <v>1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7" t="s">
        <v>974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43035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Душкова Николова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Антония Стоянова Видинлиева 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1" sqref="L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3199</v>
      </c>
      <c r="J13" s="584">
        <f>'1-Баланс'!H30+'1-Баланс'!H33</f>
        <v>-587</v>
      </c>
      <c r="K13" s="585"/>
      <c r="L13" s="584">
        <f>SUM(C13:K13)</f>
        <v>3262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3199</v>
      </c>
      <c r="J17" s="653">
        <f t="shared" si="2"/>
        <v>-587</v>
      </c>
      <c r="K17" s="653">
        <f t="shared" si="2"/>
        <v>0</v>
      </c>
      <c r="L17" s="584">
        <f t="shared" si="1"/>
        <v>3262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-469</v>
      </c>
      <c r="K18" s="585"/>
      <c r="L18" s="584">
        <f t="shared" si="1"/>
        <v>-469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3199</v>
      </c>
      <c r="J31" s="653">
        <f t="shared" si="6"/>
        <v>-1056</v>
      </c>
      <c r="K31" s="653">
        <f t="shared" si="6"/>
        <v>0</v>
      </c>
      <c r="L31" s="584">
        <f t="shared" si="1"/>
        <v>2793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3199</v>
      </c>
      <c r="J34" s="587">
        <f t="shared" si="7"/>
        <v>-1056</v>
      </c>
      <c r="K34" s="587">
        <f t="shared" si="7"/>
        <v>0</v>
      </c>
      <c r="L34" s="651">
        <f t="shared" si="1"/>
        <v>2793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43035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Душкова Николова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Антония Стоянова Видинлиева 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6">
      <selection activeCell="I38" sqref="I3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43035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Душкова Николова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Антония Стоянова Видинлиева 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O7" sqref="O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15196</v>
      </c>
      <c r="E20" s="328">
        <v>1</v>
      </c>
      <c r="F20" s="328"/>
      <c r="G20" s="329">
        <f t="shared" si="2"/>
        <v>15197</v>
      </c>
      <c r="H20" s="328">
        <v>0</v>
      </c>
      <c r="I20" s="328">
        <v>0</v>
      </c>
      <c r="J20" s="329">
        <f t="shared" si="3"/>
        <v>15197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15197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15196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15197</v>
      </c>
      <c r="H42" s="349">
        <f t="shared" si="11"/>
        <v>0</v>
      </c>
      <c r="I42" s="349">
        <f t="shared" si="11"/>
        <v>0</v>
      </c>
      <c r="J42" s="349">
        <f t="shared" si="11"/>
        <v>15197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15197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43035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Душкова Николова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5" t="str">
        <f>Начална!B17</f>
        <v>Антония Стоянова Видинлиева 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93">
      <selection activeCell="C89" sqref="C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</v>
      </c>
      <c r="D40" s="362">
        <f>SUM(D41:D44)</f>
        <v>2</v>
      </c>
      <c r="E40" s="369">
        <f>SUM(E41:E44)</f>
        <v>3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</v>
      </c>
      <c r="D44" s="368">
        <v>2</v>
      </c>
      <c r="E44" s="369">
        <f t="shared" si="0"/>
        <v>3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</v>
      </c>
      <c r="D45" s="438">
        <f>D26+D30+D31+D33+D32+D34+D35+D40</f>
        <v>2</v>
      </c>
      <c r="E45" s="439">
        <f>E26+E30+E31+E33+E32+E34+E35+E40</f>
        <v>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</v>
      </c>
      <c r="D46" s="444">
        <f>D45+D23+D21+D11</f>
        <v>2</v>
      </c>
      <c r="E46" s="445">
        <f>E45+E23+E21+E11</f>
        <v>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11123</v>
      </c>
      <c r="D58" s="138">
        <f>D59+D61</f>
        <v>0</v>
      </c>
      <c r="E58" s="136">
        <f t="shared" si="1"/>
        <v>11123</v>
      </c>
      <c r="F58" s="398">
        <f>F59+F61</f>
        <v>14315</v>
      </c>
    </row>
    <row r="59" spans="1:6" ht="15.75">
      <c r="A59" s="370" t="s">
        <v>671</v>
      </c>
      <c r="B59" s="135" t="s">
        <v>672</v>
      </c>
      <c r="C59" s="197">
        <f>'1-Баланс'!G45</f>
        <v>11123</v>
      </c>
      <c r="D59" s="197"/>
      <c r="E59" s="136">
        <f t="shared" si="1"/>
        <v>11123</v>
      </c>
      <c r="F59" s="196">
        <v>14315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11123</v>
      </c>
      <c r="D68" s="435">
        <f>D54+D58+D63+D64+D65+D66</f>
        <v>0</v>
      </c>
      <c r="E68" s="436">
        <f t="shared" si="1"/>
        <v>11123</v>
      </c>
      <c r="F68" s="437">
        <f>F54+F58+F63+F64+F65+F66</f>
        <v>14315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196</v>
      </c>
      <c r="D77" s="138">
        <f>D78+D80</f>
        <v>196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196</v>
      </c>
      <c r="D78" s="197">
        <f>C78</f>
        <v>196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941</v>
      </c>
      <c r="D87" s="134">
        <f>SUM(D88:D92)+D96</f>
        <v>901</v>
      </c>
      <c r="E87" s="134">
        <f>SUM(E88:E92)+E96</f>
        <v>40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663</v>
      </c>
      <c r="D89" s="197">
        <f>'1-Баланс'!G64</f>
        <v>663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220</v>
      </c>
      <c r="D90" s="197">
        <f>C90</f>
        <v>220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58</v>
      </c>
      <c r="D92" s="138">
        <f>SUM(D93:D95)</f>
        <v>18</v>
      </c>
      <c r="E92" s="138">
        <f>SUM(E93:E95)</f>
        <v>40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10</f>
        <v>10</v>
      </c>
      <c r="D94" s="197">
        <v>18</v>
      </c>
      <c r="E94" s="136">
        <f t="shared" si="1"/>
        <v>-8</v>
      </c>
      <c r="F94" s="196"/>
    </row>
    <row r="95" spans="1:6" ht="15.75">
      <c r="A95" s="370" t="s">
        <v>641</v>
      </c>
      <c r="B95" s="135" t="s">
        <v>732</v>
      </c>
      <c r="C95" s="197">
        <v>48</v>
      </c>
      <c r="D95" s="197"/>
      <c r="E95" s="136">
        <f t="shared" si="1"/>
        <v>48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180</v>
      </c>
      <c r="D97" s="197">
        <f>'1-Баланс'!G69</f>
        <v>180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1324</v>
      </c>
      <c r="D98" s="433">
        <f>D87+D82+D77+D73+D97</f>
        <v>1284</v>
      </c>
      <c r="E98" s="433">
        <f>E87+E82+E77+E73+E97</f>
        <v>40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12447</v>
      </c>
      <c r="D99" s="427">
        <f>D98+D70+D68</f>
        <v>1284</v>
      </c>
      <c r="E99" s="427">
        <f>E98+E70+E68</f>
        <v>11163</v>
      </c>
      <c r="F99" s="428">
        <f>F98+F70+F68</f>
        <v>14315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43035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Душкова Николова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Антония Стоянова Видинлиева 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18" sqref="C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43035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Душкова Николова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5" t="str">
        <f>Начална!B17</f>
        <v>Антония Стоянова Видинлиева 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Root</cp:lastModifiedBy>
  <cp:lastPrinted>2017-07-27T05:39:16Z</cp:lastPrinted>
  <dcterms:created xsi:type="dcterms:W3CDTF">2006-09-16T00:00:00Z</dcterms:created>
  <dcterms:modified xsi:type="dcterms:W3CDTF">2017-10-30T10:52:59Z</dcterms:modified>
  <cp:category/>
  <cp:version/>
  <cp:contentType/>
  <cp:contentStatus/>
</cp:coreProperties>
</file>