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<sst xmlns="http://schemas.openxmlformats.org/spreadsheetml/2006/main" count="1061" uniqueCount="873">
  <si>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</si>
  <si>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</si>
  <si>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</si>
  <si>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</si>
  <si>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</si>
  <si>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</si>
  <si>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</si>
  <si>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</si>
  <si>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</si>
  <si>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</si>
  <si>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</si>
  <si>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</si>
  <si>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</si>
  <si>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</si>
  <si>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</si>
  <si>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</si>
  <si>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</si>
  <si>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</si>
  <si>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</si>
  <si>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</si>
  <si>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</si>
  <si>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</si>
  <si>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</si>
  <si>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</si>
  <si>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</si>
  <si>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</si>
  <si>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</si>
  <si>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</si>
  <si>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</si>
  <si>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</si>
  <si>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</si>
  <si>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</si>
  <si>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</si>
  <si>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</si>
  <si>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</si>
  <si>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</si>
  <si>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</si>
  <si>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</si>
  <si>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</si>
  <si>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</si>
  <si>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</si>
  <si>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</si>
  <si>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</si>
  <si>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</si>
  <si>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</si>
  <si>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</si>
  <si>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</si>
  <si>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</si>
  <si>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</si>
  <si>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</si>
  <si>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</si>
  <si>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</si>
  <si>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</si>
  <si>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</si>
  <si>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</si>
  <si>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</si>
  <si>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</si>
  <si>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</si>
  <si>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</si>
  <si>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</si>
  <si>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</si>
  <si>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</si>
  <si>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</si>
  <si>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</si>
  <si>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</si>
  <si>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</si>
  <si>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</si>
  <si>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</si>
  <si>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</si>
  <si>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</si>
  <si>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</si>
  <si>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</si>
  <si>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</si>
  <si>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</si>
  <si>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</si>
  <si>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</si>
  <si>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</si>
  <si>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</si>
  <si>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</si>
  <si>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</si>
  <si>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</si>
  <si>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</si>
  <si>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</si>
  <si>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</si>
  <si>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</si>
  <si>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</si>
  <si>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</si>
  <si>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</si>
  <si>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</si>
  <si>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</si>
  <si>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</si>
  <si>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</si>
  <si>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</si>
  <si>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</si>
  <si>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</si>
  <si>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</si>
  <si>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</si>
  <si>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</si>
  <si>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</si>
  <si>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</si>
  <si>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</si>
  <si>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</si>
  <si>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</si>
  <si>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</si>
  <si>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</si>
  <si>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</si>
  <si>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</si>
  <si>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</si>
  <si>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</si>
  <si>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</si>
  <si>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</si>
  <si>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</si>
  <si>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</si>
  <si>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</si>
  <si>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</si>
  <si>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</si>
  <si>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</si>
  <si>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</si>
  <si>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</si>
  <si>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</si>
  <si>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</si>
  <si>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</si>
  <si>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</si>
  <si>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</si>
  <si>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</si>
  <si>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</si>
  <si>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</si>
  <si>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</si>
  <si>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</si>
  <si>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</si>
  <si>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</si>
  <si>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</si>
  <si>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</si>
  <si>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</si>
  <si>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</si>
  <si>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</si>
  <si>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</si>
  <si>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</si>
  <si>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</si>
  <si>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</si>
  <si>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</si>
  <si>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</si>
  <si>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</si>
  <si>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</si>
  <si>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</si>
  <si>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</si>
  <si>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</si>
  <si>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</si>
  <si>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</si>
  <si>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</si>
  <si>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</si>
  <si>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</si>
  <si>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</si>
  <si>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</si>
  <si>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</si>
  <si>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</si>
  <si>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</si>
  <si>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</si>
  <si>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</si>
  <si>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</si>
  <si>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</si>
  <si>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</si>
  <si>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</si>
  <si>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</si>
  <si>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</si>
  <si>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</si>
  <si>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</si>
  <si>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</si>
  <si>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</si>
  <si>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</si>
  <si>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</si>
  <si>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</si>
  <si>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</si>
  <si>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</si>
  <si>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</si>
  <si>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</si>
  <si>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</si>
  <si>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</si>
  <si>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</si>
  <si>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</si>
  <si>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</si>
  <si>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</si>
  <si>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</si>
  <si>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</si>
  <si>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</si>
  <si>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</si>
  <si>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</si>
  <si>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</si>
  <si>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</si>
  <si>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</si>
  <si>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</si>
  <si>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</si>
  <si>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</si>
  <si>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</si>
  <si>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</si>
  <si>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</si>
  <si>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</si>
  <si>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</si>
  <si>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</si>
  <si>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</si>
  <si>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</si>
  <si>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</si>
  <si>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</si>
  <si>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</si>
  <si>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</si>
  <si>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</si>
  <si>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</si>
  <si>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</si>
  <si>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</si>
  <si>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</si>
  <si>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</si>
  <si>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</si>
  <si>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</si>
  <si>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</si>
  <si>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</si>
  <si>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</si>
  <si>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</si>
  <si>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</si>
  <si>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</si>
  <si>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</si>
  <si>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</si>
  <si>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</si>
  <si>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</si>
  <si>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</si>
  <si>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</si>
  <si>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</si>
  <si>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</si>
  <si>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</si>
  <si>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</si>
  <si>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</si>
  <si>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</si>
  <si>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</si>
  <si>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</si>
  <si>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</si>
  <si>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</si>
  <si>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</si>
  <si>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</si>
  <si>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</si>
  <si>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</si>
  <si>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</si>
  <si>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</si>
  <si>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</si>
  <si>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</si>
  <si>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</si>
  <si>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</si>
  <si>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</si>
  <si>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</si>
  <si>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</si>
  <si>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</si>
  <si>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</si>
  <si>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</si>
  <si>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</si>
  <si>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</si>
  <si>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</si>
  <si>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</si>
  <si>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</si>
  <si>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</si>
  <si>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</si>
  <si>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</si>
  <si>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</si>
  <si>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</si>
  <si>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</si>
  <si>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</si>
  <si>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</si>
  <si>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</si>
  <si>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</si>
  <si>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</si>
  <si>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</si>
  <si>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</si>
  <si>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</si>
  <si>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</si>
  <si>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</si>
  <si>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</si>
  <si>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</si>
  <si>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</si>
  <si>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</si>
  <si>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</si>
  <si>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</si>
  <si>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</si>
  <si>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</si>
  <si>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</si>
  <si>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</si>
  <si>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</si>
  <si>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</si>
  <si>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</si>
  <si>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</si>
  <si>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</si>
  <si>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</si>
  <si>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</si>
  <si>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</si>
  <si>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</si>
  <si>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</si>
  <si>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</si>
  <si>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</si>
  <si>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</si>
  <si>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</si>
  <si>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</si>
  <si>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</si>
  <si>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</si>
  <si>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</si>
  <si>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</si>
  <si>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</si>
  <si>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</si>
  <si>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</si>
  <si>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</si>
  <si>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</si>
  <si>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</si>
  <si>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</si>
  <si>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</si>
  <si>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</si>
  <si>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</si>
  <si>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</si>
  <si>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</si>
  <si>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</si>
  <si>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</si>
  <si>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</si>
  <si>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</si>
  <si>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</si>
  <si>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</si>
  <si>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</si>
  <si>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</si>
  <si>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</si>
  <si>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</si>
  <si>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</si>
  <si>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</si>
  <si>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</si>
  <si>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</si>
  <si>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</si>
  <si>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</si>
  <si>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</si>
  <si>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</si>
  <si>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</si>
  <si>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</si>
  <si>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</si>
  <si>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</si>
  <si>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</si>
  <si>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</si>
  <si>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</si>
  <si>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</si>
  <si>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</si>
  <si>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</si>
  <si>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</si>
  <si>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</si>
  <si>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</si>
  <si>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</si>
  <si>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</si>
  <si>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</si>
  <si>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</si>
  <si>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</si>
  <si>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</si>
  <si>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</si>
  <si>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</si>
  <si>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</si>
  <si>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</si>
  <si>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</si>
  <si>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</si>
  <si>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</si>
  <si>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</si>
  <si>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</si>
  <si>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</si>
  <si>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</si>
  <si>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</si>
  <si>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</si>
  <si>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</si>
  <si>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</si>
  <si>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</si>
  <si>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</si>
  <si>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</si>
  <si>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</si>
  <si>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</si>
  <si>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</si>
  <si>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</si>
  <si>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</si>
  <si>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</si>
  <si>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</si>
  <si>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</si>
  <si>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</si>
  <si>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</si>
  <si>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</si>
  <si>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</si>
  <si>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</si>
  <si>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</si>
  <si>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</si>
  <si>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</si>
  <si>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</si>
  <si>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</si>
  <si>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</si>
  <si>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</si>
  <si>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</si>
  <si>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</si>
  <si>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</si>
  <si>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</si>
  <si>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</si>
  <si>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</si>
  <si>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</si>
  <si>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</si>
  <si>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</si>
  <si>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</si>
  <si>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</si>
  <si>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</si>
  <si>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</si>
  <si>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</si>
  <si>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</si>
  <si>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</si>
  <si>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</si>
  <si>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</si>
  <si>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</si>
  <si>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</si>
  <si>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</si>
  <si>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</si>
  <si>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</si>
  <si>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</si>
  <si>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</si>
  <si>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</si>
  <si>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</si>
  <si>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</si>
  <si>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</si>
  <si>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</si>
  <si>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</si>
  <si>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</si>
  <si>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</si>
  <si>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</si>
  <si>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</si>
  <si>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</si>
  <si>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</si>
  <si>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</si>
  <si>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</si>
  <si>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</si>
  <si>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</si>
  <si>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</si>
  <si>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</si>
  <si>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</si>
  <si>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</si>
  <si>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</si>
  <si>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</si>
  <si>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</si>
  <si>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</si>
  <si>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</si>
  <si>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</si>
  <si>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</si>
  <si>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</si>
  <si>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</si>
  <si>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</si>
  <si>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</si>
  <si>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</si>
  <si>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</si>
  <si>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</si>
  <si>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</si>
  <si>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</si>
  <si>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</si>
  <si>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</si>
  <si>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</si>
  <si>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</si>
  <si>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</si>
  <si>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</si>
  <si>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</si>
  <si>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</si>
  <si>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</si>
  <si>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</si>
  <si>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</si>
  <si>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</si>
  <si>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</si>
  <si>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</si>
  <si>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</si>
  <si>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</si>
  <si>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</si>
  <si>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</si>
  <si>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</si>
  <si>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</si>
  <si>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</si>
  <si>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</si>
  <si>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</si>
  <si>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</si>
  <si>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</si>
  <si>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</si>
  <si>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</si>
  <si>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</si>
  <si>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</si>
  <si>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</si>
  <si>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</si>
  <si>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</si>
  <si>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</si>
  <si>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</si>
  <si>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</si>
  <si>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</si>
  <si>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</si>
  <si>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</si>
  <si>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</si>
  <si>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</si>
  <si>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</si>
  <si>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</si>
  <si>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</si>
  <si>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</si>
  <si>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</si>
  <si>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</si>
  <si>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</si>
  <si>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</si>
  <si>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</si>
  <si>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</si>
  <si>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</si>
  <si>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</si>
  <si>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</si>
  <si>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</si>
  <si>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</si>
  <si>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</si>
  <si>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</si>
  <si>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</si>
  <si>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</si>
  <si>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</si>
  <si>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</si>
  <si>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</si>
  <si>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</si>
  <si>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</si>
  <si>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</si>
  <si>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</si>
  <si>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</si>
  <si>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</si>
  <si>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</si>
  <si>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</si>
  <si>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</si>
  <si>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</si>
  <si>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</si>
  <si>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</si>
  <si>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</si>
  <si>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</si>
  <si>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</si>
  <si>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</si>
  <si>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</si>
  <si>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</si>
  <si>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</si>
  <si>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</si>
  <si>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</si>
  <si>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</si>
  <si>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</si>
  <si>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</si>
  <si>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</si>
  <si>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</si>
  <si>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</si>
  <si>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</si>
  <si>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</si>
  <si>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</si>
  <si>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</si>
  <si>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</si>
  <si>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</si>
  <si>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</si>
  <si>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</si>
  <si>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</si>
  <si>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</si>
  <si>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</si>
  <si>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</si>
  <si>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</si>
  <si>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</si>
  <si>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</si>
  <si>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</si>
  <si>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</si>
  <si>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</si>
  <si>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</si>
  <si>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</si>
  <si>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</si>
  <si>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</si>
  <si>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</si>
  <si>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</si>
  <si>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</si>
  <si>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</si>
  <si>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</si>
  <si>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</si>
  <si>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</si>
  <si>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</si>
  <si>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</si>
  <si>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</si>
  <si>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</si>
  <si>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</si>
  <si>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</si>
  <si>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</si>
  <si>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</si>
  <si>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</si>
  <si>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</si>
  <si>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</si>
  <si>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</si>
  <si>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</si>
  <si>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</si>
  <si>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</si>
  <si>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</si>
  <si>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</si>
  <si>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</si>
  <si>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</si>
  <si>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</si>
  <si>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</si>
  <si>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</si>
  <si>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</si>
  <si>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</si>
  <si>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</si>
  <si>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</si>
  <si>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</si>
  <si>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</si>
  <si>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</si>
  <si>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</si>
  <si>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</si>
  <si>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</si>
  <si>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</si>
  <si>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</si>
  <si>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</si>
  <si>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</si>
  <si>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</si>
  <si>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</si>
  <si>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</si>
  <si>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</si>
  <si>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</si>
  <si>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</si>
  <si>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</si>
  <si>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</si>
  <si>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</si>
  <si>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</si>
  <si>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</si>
  <si>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</si>
  <si>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</si>
  <si>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</si>
  <si>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</si>
  <si>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</si>
  <si>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</si>
  <si>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</si>
  <si>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</si>
  <si>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</si>
  <si>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</si>
  <si>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</si>
  <si>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</si>
  <si>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</si>
  <si>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</si>
  <si>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</si>
  <si>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</si>
  <si>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</si>
  <si>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</si>
  <si>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</si>
  <si>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</si>
  <si>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</si>
  <si>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</si>
  <si>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</si>
  <si>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</si>
  <si>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</si>
  <si>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</si>
  <si>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</si>
  <si>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</si>
  <si>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</si>
  <si>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</si>
  <si>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</si>
  <si>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</si>
  <si>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</si>
  <si>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</si>
  <si>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</si>
  <si>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</si>
  <si>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</si>
  <si>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</si>
  <si>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</si>
  <si>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</si>
  <si>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</si>
  <si>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</si>
  <si>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</si>
  <si>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</si>
  <si>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</si>
  <si>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</si>
  <si>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</si>
  <si>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</si>
  <si>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</si>
  <si>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</si>
  <si>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</si>
  <si>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</si>
  <si>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</si>
  <si>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</si>
  <si>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</si>
  <si>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</si>
  <si>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</si>
  <si>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</si>
  <si>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</si>
  <si>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</si>
  <si>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</si>
  <si>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</si>
  <si>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</si>
  <si>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</si>
  <si>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</si>
  <si>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</si>
  <si>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</si>
  <si>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</si>
  <si>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</si>
  <si>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</si>
  <si>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</si>
  <si>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</si>
  <si>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</si>
  <si>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</si>
  <si>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</si>
  <si>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</si>
  <si>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</si>
  <si>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</si>
  <si>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</si>
  <si>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</si>
  <si>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</si>
  <si>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</si>
  <si>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</si>
  <si>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</si>
  <si>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</si>
  <si>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</si>
  <si>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</si>
  <si>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</si>
  <si>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</si>
  <si>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</si>
  <si>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</si>
  <si>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</si>
  <si>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</si>
  <si>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</si>
  <si>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</si>
  <si>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</si>
  <si>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</si>
  <si>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</si>
  <si>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</si>
  <si>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</si>
  <si>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</si>
  <si>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</si>
  <si>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</si>
  <si>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</si>
  <si>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</si>
  <si>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</si>
  <si>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</si>
  <si>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</si>
  <si>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</si>
  <si>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</si>
  <si>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</si>
  <si>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</si>
  <si>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</si>
  <si>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</si>
  <si>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</si>
  <si>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</si>
  <si>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</si>
  <si>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</si>
  <si>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</si>
  <si>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</si>
  <si>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</si>
  <si>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</si>
  <si>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</si>
  <si>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</si>
  <si>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</si>
  <si>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</si>
  <si>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</si>
  <si>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</si>
  <si>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</si>
  <si>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</si>
  <si>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</si>
  <si>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</si>
  <si>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</si>
  <si>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</si>
  <si>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</si>
  <si>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</si>
  <si>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</si>
  <si>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</si>
  <si>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</si>
  <si>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</si>
  <si>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</si>
  <si>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</si>
  <si>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</si>
  <si>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</si>
  <si>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</si>
  <si>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</si>
  <si>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</si>
  <si>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</si>
  <si>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</si>
  <si>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</si>
  <si>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</si>
  <si>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</si>
  <si>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</si>
  <si>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</si>
  <si>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</si>
  <si>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</si>
  <si>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</si>
  <si>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</si>
  <si>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</si>
  <si>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</si>
  <si>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</si>
  <si>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</si>
  <si>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</si>
  <si>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</si>
  <si>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</si>
  <si>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</si>
  <si>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</si>
  <si>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</si>
  <si>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</si>
  <si>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</si>
  <si>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</si>
  <si>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</si>
  <si>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</si>
  <si>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</si>
  <si>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</si>
  <si>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</si>
  <si>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</si>
  <si>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</si>
  <si>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</si>
  <si>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</si>
  <si>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</si>
  <si>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</si>
  <si>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</si>
  <si>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</si>
  <si>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</si>
  <si>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</si>
  <si>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</si>
  <si>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</si>
  <si>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</si>
  <si>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</si>
  <si>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</si>
  <si>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</si>
  <si>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</si>
  <si>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</si>
  <si>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</si>
  <si>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</si>
  <si>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</si>
  <si>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</si>
  <si>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</si>
  <si>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</si>
  <si>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</si>
  <si>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</si>
  <si>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</si>
  <si>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</si>
  <si>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</si>
  <si>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</si>
  <si>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</si>
  <si>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</si>
  <si>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</si>
  <si>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</si>
  <si>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</si>
  <si>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</si>
  <si>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</si>
  <si>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</si>
  <si>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</si>
  <si>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</si>
  <si>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</si>
  <si>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</si>
  <si>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</si>
  <si>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</si>
  <si>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</si>
  <si>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</si>
  <si>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</si>
  <si>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</si>
  <si>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</si>
  <si>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</si>
  <si>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</si>
  <si>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</si>
  <si>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</si>
  <si>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</si>
  <si>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</si>
  <si>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</si>
  <si>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</si>
  <si>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</si>
  <si>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</si>
  <si>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</si>
  <si>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</si>
  <si>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</si>
  <si>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</si>
  <si>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</si>
  <si>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</si>
  <si>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</si>
  <si>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</si>
  <si>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</si>
  <si>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</si>
  <si>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</si>
  <si>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</si>
  <si>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</si>
  <si>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</si>
  <si>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</si>
  <si>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</si>
  <si>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</si>
  <si>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</si>
  <si>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</si>
  <si>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</si>
  <si>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</si>
  <si>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</si>
  <si>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</si>
  <si>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01.01.2011Г. ДО 30.06.2011Г.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</si>
</sst>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_-;#,##0&quot;лв&quot;\-"/>
    <numFmt numFmtId="165" formatCode="#,##0&quot;лв&quot;_-;[Red]#,##0&quot;лв&quot;\-"/>
    <numFmt numFmtId="166" formatCode="#,##0.00&quot;лв&quot;_-;#,##0.00&quot;лв&quot;\-"/>
    <numFmt numFmtId="167" formatCode="#,##0.00&quot;лв&quot;_-;[Red]#,##0.00&quot;лв&quot;\-"/>
    <numFmt numFmtId="168" formatCode="_-* #,##0&quot;лв&quot;_-;_-* #,##0&quot;лв&quot;\-;_-* &quot;-&quot;&quot;лв&quot;_-;_-@_-"/>
    <numFmt numFmtId="169" formatCode="_-* #,##0_л_в_-;_-* #,##0_л_в\-;_-* &quot;-&quot;_л_в_-;_-@_-"/>
    <numFmt numFmtId="170" formatCode="_-* #,##0.00&quot;лв&quot;_-;_-* #,##0.00&quot;лв&quot;\-;_-* &quot;-&quot;??&quot;лв&quot;_-;_-@_-"/>
    <numFmt numFmtId="171" formatCode="_-* #,##0.00_л_в_-;_-* #,##0.00_л_в\-;_-* &quot;-&quot;??_л_в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0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26" applyNumberFormat="1" applyFont="1" applyProtection="1">
      <alignment/>
      <protection locked="0"/>
    </xf>
    <xf numFmtId="16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7" applyNumberFormat="1" applyFont="1" applyAlignment="1" applyProtection="1">
      <alignment horizontal="left" vertical="top" wrapText="1"/>
      <protection locked="0"/>
    </xf>
    <xf numFmtId="14" fontId="20" fillId="0" borderId="0" xfId="29" applyNumberFormat="1" applyFont="1" applyBorder="1" applyAlignment="1">
      <alignment vertical="center" wrapText="1"/>
      <protection/>
    </xf>
    <xf numFmtId="14" fontId="11" fillId="0" borderId="0" xfId="28" applyNumberFormat="1" applyFont="1" applyAlignment="1" applyProtection="1">
      <alignment horizontal="left" wrapText="1"/>
      <protection locked="0"/>
    </xf>
    <xf numFmtId="14" fontId="10" fillId="0" borderId="0" xfId="30" applyNumberFormat="1" applyFont="1" applyAlignment="1" applyProtection="1">
      <alignment horizontal="left" wrapText="1"/>
      <protection locked="0"/>
    </xf>
    <xf numFmtId="1" fontId="7" fillId="0" borderId="0" xfId="27" applyNumberFormat="1" applyFont="1" applyAlignment="1" applyProtection="1">
      <alignment horizontal="center" vertical="top" wrapText="1"/>
      <protection locked="0"/>
    </xf>
    <xf numFmtId="1" fontId="7" fillId="0" borderId="0" xfId="28" applyNumberFormat="1" applyFont="1" applyAlignment="1" applyProtection="1">
      <alignment wrapText="1"/>
      <protection locked="0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9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0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0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0" fontId="10" fillId="0" borderId="0" xfId="25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0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0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9" t="s">
        <v>1</v>
      </c>
      <c r="B3" s="590"/>
      <c r="C3" s="590"/>
      <c r="D3" s="590"/>
      <c r="E3" s="462" t="s">
        <v>868</v>
      </c>
      <c r="F3" s="217" t="s">
        <v>2</v>
      </c>
      <c r="G3" s="172"/>
      <c r="H3" s="461">
        <v>148068097</v>
      </c>
    </row>
    <row r="4" spans="1:8" ht="15">
      <c r="A4" s="589" t="s">
        <v>3</v>
      </c>
      <c r="B4" s="588"/>
      <c r="C4" s="588"/>
      <c r="D4" s="588"/>
      <c r="E4" s="504" t="s">
        <v>869</v>
      </c>
      <c r="F4" s="584" t="s">
        <v>4</v>
      </c>
      <c r="G4" s="585"/>
      <c r="H4" s="461" t="s">
        <v>159</v>
      </c>
    </row>
    <row r="5" spans="1:8" ht="15">
      <c r="A5" s="589" t="s">
        <v>5</v>
      </c>
      <c r="B5" s="590"/>
      <c r="C5" s="590"/>
      <c r="D5" s="590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683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683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1076</v>
      </c>
      <c r="H19" s="152">
        <v>549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7665</v>
      </c>
      <c r="D20" s="151">
        <v>7665</v>
      </c>
      <c r="E20" s="237" t="s">
        <v>57</v>
      </c>
      <c r="F20" s="242" t="s">
        <v>58</v>
      </c>
      <c r="G20" s="158">
        <v>1517</v>
      </c>
      <c r="H20" s="158">
        <v>1517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2593</v>
      </c>
      <c r="H25" s="154">
        <f>H19+H20+H21</f>
        <v>2066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3159</v>
      </c>
      <c r="H27" s="154">
        <f>SUM(H28:H30)</f>
        <v>3438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3622</v>
      </c>
      <c r="H28" s="152">
        <v>3622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-463</v>
      </c>
      <c r="H29" s="316">
        <v>-184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-95</v>
      </c>
      <c r="H32" s="316">
        <v>-280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3064</v>
      </c>
      <c r="H33" s="154">
        <f>H27+H31+H32</f>
        <v>3158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6340</v>
      </c>
      <c r="H36" s="154">
        <f>H25+H17+H33</f>
        <v>5874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958</v>
      </c>
      <c r="H44" s="152">
        <v>1506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958</v>
      </c>
      <c r="H49" s="154">
        <f>SUM(H43:H48)</f>
        <v>1506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7665</v>
      </c>
      <c r="D55" s="155">
        <f>D19+D20+D21+D27+D32+D45+D51+D53+D54</f>
        <v>7665</v>
      </c>
      <c r="E55" s="237" t="s">
        <v>172</v>
      </c>
      <c r="F55" s="261" t="s">
        <v>173</v>
      </c>
      <c r="G55" s="154">
        <f>G49+G51+G52+G53+G54</f>
        <v>958</v>
      </c>
      <c r="H55" s="154">
        <f>H49+H51+H52+H53+H54</f>
        <v>1506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290</v>
      </c>
      <c r="H61" s="154">
        <f>SUM(H62:H68)</f>
        <v>276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269</v>
      </c>
      <c r="H62" s="152">
        <v>233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31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20</v>
      </c>
      <c r="H66" s="152">
        <v>11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10</v>
      </c>
      <c r="D68" s="151">
        <v>11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161</v>
      </c>
      <c r="H69" s="152">
        <v>29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451</v>
      </c>
      <c r="H71" s="161">
        <f>H59+H60+H61+H69+H70</f>
        <v>305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10</v>
      </c>
      <c r="D75" s="155">
        <f>SUM(D67:D74)</f>
        <v>12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451</v>
      </c>
      <c r="H79" s="162">
        <f>H71+H74+H75+H76</f>
        <v>305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71</v>
      </c>
      <c r="D88" s="151">
        <v>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73</v>
      </c>
      <c r="D91" s="155">
        <f>SUM(D87:D90)</f>
        <v>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84</v>
      </c>
      <c r="D93" s="155">
        <f>D64+D75+D84+D91+D92</f>
        <v>20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7749</v>
      </c>
      <c r="D94" s="164">
        <f>D93+D55</f>
        <v>7685</v>
      </c>
      <c r="E94" s="449" t="s">
        <v>270</v>
      </c>
      <c r="F94" s="289" t="s">
        <v>271</v>
      </c>
      <c r="G94" s="165">
        <f>G36+G39+G55+G79</f>
        <v>7749</v>
      </c>
      <c r="H94" s="165">
        <f>H36+H39+H55+H79</f>
        <v>7685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6" t="s">
        <v>870</v>
      </c>
      <c r="D98" s="586"/>
      <c r="E98" s="586"/>
      <c r="F98" s="170"/>
      <c r="G98" s="171"/>
      <c r="H98" s="172"/>
      <c r="M98" s="157"/>
    </row>
    <row r="99" spans="1:8" ht="15">
      <c r="A99" s="578">
        <v>40754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871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5">
      <selection activeCell="D26" sqref="D2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01.01.2011Г. ДО 30.06.2011Г.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39</v>
      </c>
      <c r="D10" s="46">
        <v>17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12</v>
      </c>
      <c r="D12" s="46">
        <v>11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</v>
      </c>
      <c r="D13" s="46">
        <v>2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53</v>
      </c>
      <c r="D19" s="49">
        <f>SUM(D9:D15)+D16</f>
        <v>30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30</v>
      </c>
      <c r="D22" s="46">
        <v>27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12</v>
      </c>
      <c r="D25" s="46">
        <v>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42</v>
      </c>
      <c r="D26" s="49">
        <f>SUM(D22:D25)</f>
        <v>32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95</v>
      </c>
      <c r="D28" s="50">
        <f>D26+D19</f>
        <v>62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95</v>
      </c>
      <c r="H30" s="53">
        <f>IF((D28-H28)&gt;0,D28-H28,0)</f>
        <v>62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95</v>
      </c>
      <c r="D33" s="49">
        <f>D28-D31+D32</f>
        <v>62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95</v>
      </c>
      <c r="H34" s="548">
        <f>IF((D33-H33)&gt;0,D33-H33,0)</f>
        <v>62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95</v>
      </c>
      <c r="H39" s="559">
        <f>IF(H34&gt;0,IF(D35+H34&lt;0,0,D35+H34),IF(D34-D35&lt;0,D35-D34,0))</f>
        <v>62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95</v>
      </c>
      <c r="H41" s="52">
        <f>IF(D39=0,IF(H39-H40&gt;0,H39-H40+D40,0),IF(D39-D40&lt;0,D40-D39+H40,0))</f>
        <v>62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95</v>
      </c>
      <c r="D42" s="53">
        <f>D33+D35+D39</f>
        <v>62</v>
      </c>
      <c r="E42" s="128" t="s">
        <v>379</v>
      </c>
      <c r="F42" s="129" t="s">
        <v>380</v>
      </c>
      <c r="G42" s="53">
        <f>G39+G33</f>
        <v>95</v>
      </c>
      <c r="H42" s="53">
        <f>H39+H33</f>
        <v>62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40754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28">
      <selection activeCell="D46" sqref="D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01.01.2011Г. ДО 30.06.2011Г.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83</v>
      </c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-9</v>
      </c>
      <c r="D11" s="54">
        <v>-36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</v>
      </c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>
        <v>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69</v>
      </c>
      <c r="D20" s="55">
        <f>SUM(D10:D19)</f>
        <v>-43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559</v>
      </c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-547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-19</v>
      </c>
      <c r="D39" s="54">
        <v>-32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-7</v>
      </c>
      <c r="D42" s="55">
        <f>SUM(D34:D41)</f>
        <v>-32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62</v>
      </c>
      <c r="D43" s="55">
        <f>D42+D32+D20</f>
        <v>-75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11</v>
      </c>
      <c r="D44" s="132">
        <v>88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73</v>
      </c>
      <c r="D45" s="55">
        <f>D44+D43</f>
        <v>13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73</v>
      </c>
      <c r="D46" s="56">
        <v>31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40754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2">
      <selection activeCell="D29" sqref="D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01.01.2011Г. ДО 30.06.2011Г.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549</v>
      </c>
      <c r="E11" s="58">
        <f>'справка №1-БАЛАНС'!H20</f>
        <v>1517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3622</v>
      </c>
      <c r="J11" s="58">
        <f>'справка №1-БАЛАНС'!G29</f>
        <v>-463</v>
      </c>
      <c r="K11" s="60"/>
      <c r="L11" s="344">
        <f>SUM(C11:K11)</f>
        <v>5875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549</v>
      </c>
      <c r="E15" s="61">
        <f t="shared" si="2"/>
        <v>1517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3622</v>
      </c>
      <c r="J15" s="61">
        <f t="shared" si="2"/>
        <v>-463</v>
      </c>
      <c r="K15" s="61">
        <f t="shared" si="2"/>
        <v>0</v>
      </c>
      <c r="L15" s="344">
        <f t="shared" si="1"/>
        <v>5875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-95</v>
      </c>
      <c r="K16" s="60"/>
      <c r="L16" s="344">
        <f t="shared" si="1"/>
        <v>-95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33</v>
      </c>
      <c r="D28" s="60">
        <v>527</v>
      </c>
      <c r="E28" s="60"/>
      <c r="F28" s="60"/>
      <c r="G28" s="60"/>
      <c r="H28" s="60"/>
      <c r="I28" s="60"/>
      <c r="J28" s="60"/>
      <c r="K28" s="60"/>
      <c r="L28" s="344">
        <f t="shared" si="1"/>
        <v>560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683</v>
      </c>
      <c r="D29" s="59">
        <f aca="true" t="shared" si="6" ref="D29:M29">D17+D20+D21+D24+D28+D27+D15+D16</f>
        <v>1076</v>
      </c>
      <c r="E29" s="59">
        <f t="shared" si="6"/>
        <v>1517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3622</v>
      </c>
      <c r="J29" s="59">
        <f t="shared" si="6"/>
        <v>-558</v>
      </c>
      <c r="K29" s="59">
        <f t="shared" si="6"/>
        <v>0</v>
      </c>
      <c r="L29" s="344">
        <f t="shared" si="1"/>
        <v>6340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683</v>
      </c>
      <c r="D32" s="59">
        <f t="shared" si="7"/>
        <v>1076</v>
      </c>
      <c r="E32" s="59">
        <f t="shared" si="7"/>
        <v>1517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3622</v>
      </c>
      <c r="J32" s="59">
        <f t="shared" si="7"/>
        <v>-558</v>
      </c>
      <c r="K32" s="59">
        <f t="shared" si="7"/>
        <v>0</v>
      </c>
      <c r="L32" s="344">
        <f t="shared" si="1"/>
        <v>6340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40754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I21">
      <selection activeCell="D19" sqref="D1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7" t="s">
        <v>384</v>
      </c>
      <c r="B2" s="618"/>
      <c r="C2" s="619" t="str">
        <f>'справка №1-БАЛАНС'!E3</f>
        <v>ЕЙЧ БИ ДЖИ ФОНД ЗА ИНВЕСТИЦИОННИ ИМОТИ АДСИЦ</v>
      </c>
      <c r="D2" s="619"/>
      <c r="E2" s="619"/>
      <c r="F2" s="619"/>
      <c r="G2" s="619"/>
      <c r="H2" s="61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17" t="s">
        <v>5</v>
      </c>
      <c r="B3" s="618"/>
      <c r="C3" s="620" t="str">
        <f>'справка №1-БАЛАНС'!E5</f>
        <v>ОТ 01.01.2011Г. ДО 30.06.2011Г.</v>
      </c>
      <c r="D3" s="620"/>
      <c r="E3" s="620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5">
      <c r="A18" s="370" t="s">
        <v>567</v>
      </c>
      <c r="B18" s="371" t="s">
        <v>568</v>
      </c>
      <c r="C18" s="369" t="s">
        <v>569</v>
      </c>
      <c r="D18" s="151">
        <v>7665</v>
      </c>
      <c r="E18" s="187"/>
      <c r="F18" s="187"/>
      <c r="G18" s="74">
        <f t="shared" si="2"/>
        <v>7665</v>
      </c>
      <c r="H18" s="63"/>
      <c r="I18" s="63"/>
      <c r="J18" s="74">
        <f t="shared" si="3"/>
        <v>7665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7665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7665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7665</v>
      </c>
      <c r="H40" s="438">
        <f t="shared" si="13"/>
        <v>0</v>
      </c>
      <c r="I40" s="438">
        <f t="shared" si="13"/>
        <v>0</v>
      </c>
      <c r="J40" s="438">
        <f t="shared" si="13"/>
        <v>7665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7665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6"/>
      <c r="L44" s="616"/>
      <c r="M44" s="616"/>
      <c r="N44" s="616"/>
      <c r="O44" s="605" t="s">
        <v>784</v>
      </c>
      <c r="P44" s="606"/>
      <c r="Q44" s="606"/>
      <c r="R44" s="606"/>
    </row>
    <row r="45" spans="1:18" ht="12">
      <c r="A45" s="349"/>
      <c r="B45" s="576" t="str">
        <f>TEXT('справка №1-БАЛАНС'!A99,"dd.mm.yyyy")</f>
        <v>30.07.2011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20">
      <selection activeCell="D73" sqref="D7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01.01.2011Г. ДО 30.06.2011Г.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11</v>
      </c>
      <c r="D28" s="108"/>
      <c r="E28" s="120">
        <f t="shared" si="0"/>
        <v>11</v>
      </c>
      <c r="F28" s="106"/>
    </row>
    <row r="29" spans="1:6" ht="12">
      <c r="A29" s="396" t="s">
        <v>652</v>
      </c>
      <c r="B29" s="397" t="s">
        <v>653</v>
      </c>
      <c r="C29" s="108"/>
      <c r="D29" s="108">
        <v>127</v>
      </c>
      <c r="E29" s="120">
        <f t="shared" si="0"/>
        <v>-127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1</v>
      </c>
      <c r="D33" s="105">
        <f>SUM(D34:D37)</f>
        <v>13</v>
      </c>
      <c r="E33" s="121">
        <f>SUM(E34:E37)</f>
        <v>-12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1</v>
      </c>
      <c r="D35" s="108">
        <v>13</v>
      </c>
      <c r="E35" s="120">
        <f t="shared" si="0"/>
        <v>-12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12</v>
      </c>
      <c r="D43" s="104">
        <f>D24+D28+D29+D31+D30+D32+D33+D38</f>
        <v>140</v>
      </c>
      <c r="E43" s="118">
        <f>E24+E28+E29+E31+E30+E32+E33+E38</f>
        <v>-128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12</v>
      </c>
      <c r="D44" s="103">
        <f>D43+D21+D19+D9</f>
        <v>140</v>
      </c>
      <c r="E44" s="118">
        <f>E43+E21+E19+E9</f>
        <v>-128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958</v>
      </c>
      <c r="D56" s="103">
        <f>D57+D59</f>
        <v>0</v>
      </c>
      <c r="E56" s="119">
        <f t="shared" si="1"/>
        <v>958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v>958</v>
      </c>
      <c r="D57" s="108"/>
      <c r="E57" s="119">
        <f t="shared" si="1"/>
        <v>958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958</v>
      </c>
      <c r="D66" s="103">
        <f>D52+D56+D61+D62+D63+D64</f>
        <v>0</v>
      </c>
      <c r="E66" s="119">
        <f t="shared" si="1"/>
        <v>958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269</v>
      </c>
      <c r="D71" s="105">
        <f>SUM(D72:D74)</f>
        <v>269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269</v>
      </c>
      <c r="D72" s="108">
        <v>269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30</v>
      </c>
      <c r="D85" s="104">
        <f>SUM(D86:D90)+D94</f>
        <v>2</v>
      </c>
      <c r="E85" s="104">
        <f>SUM(E86:E90)+E94</f>
        <v>28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/>
      <c r="D87" s="108"/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20</v>
      </c>
      <c r="D89" s="108">
        <v>1</v>
      </c>
      <c r="E89" s="119">
        <f t="shared" si="1"/>
        <v>19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9</v>
      </c>
      <c r="D90" s="103">
        <f>SUM(D91:D93)</f>
        <v>0</v>
      </c>
      <c r="E90" s="103">
        <f>SUM(E91:E93)</f>
        <v>9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9</v>
      </c>
      <c r="D92" s="108"/>
      <c r="E92" s="119">
        <f t="shared" si="1"/>
        <v>9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v>152</v>
      </c>
      <c r="D95" s="108">
        <v>152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451</v>
      </c>
      <c r="D96" s="104">
        <f>D85+D80+D75+D71+D95</f>
        <v>423</v>
      </c>
      <c r="E96" s="104">
        <f>E85+E80+E75+E71+E95</f>
        <v>28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1409</v>
      </c>
      <c r="D97" s="104">
        <f>D96+D68+D66</f>
        <v>423</v>
      </c>
      <c r="E97" s="104">
        <f>E96+E68+E66</f>
        <v>986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30.07.2011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01.01.2011Г. ДО 30.06.2011Г.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30.07.2011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01.01.2011Г. ДО 30.06.2011Г.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30.07.2011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thinkpad</cp:lastModifiedBy>
  <cp:lastPrinted>2009-04-23T15:50:45Z</cp:lastPrinted>
  <dcterms:created xsi:type="dcterms:W3CDTF">2000-06-29T12:02:40Z</dcterms:created>
  <dcterms:modified xsi:type="dcterms:W3CDTF">2011-07-30T07:54:08Z</dcterms:modified>
  <cp:category/>
  <cp:version/>
  <cp:contentType/>
  <cp:contentStatus/>
</cp:coreProperties>
</file>