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<sst xmlns="http://schemas.openxmlformats.org/spreadsheetml/2006/main" count="1995" uniqueCount="694">
  <si>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</si>
  <si>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</si>
  <si>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</si>
  <si>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</si>
  <si>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</si>
  <si>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</si>
  <si>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</si>
  <si>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</si>
  <si>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</si>
  <si>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</si>
  <si>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</si>
  <si>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</si>
  <si>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</si>
  <si>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</si>
  <si>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</si>
  <si>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</si>
  <si>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</si>
  <si>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</si>
  <si>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</si>
  <si>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</si>
  <si>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</si>
  <si>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</si>
  <si>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</si>
  <si>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</si>
  <si>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</si>
  <si>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</si>
  <si>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</si>
  <si>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</si>
  <si>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</si>
  <si>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</si>
  <si>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</si>
  <si>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</si>
  <si>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</si>
  <si>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</si>
  <si>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</si>
  <si>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</si>
  <si>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</si>
  <si>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</si>
  <si>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</si>
  <si>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</si>
  <si>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</si>
  <si>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</si>
  <si>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</si>
  <si>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</si>
  <si>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</si>
  <si>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</si>
  <si>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</si>
  <si>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</si>
  <si>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</si>
  <si>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</si>
  <si>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</si>
  <si>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</si>
  <si>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</si>
  <si>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</si>
  <si>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</si>
  <si>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</si>
  <si>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</si>
  <si>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</si>
  <si>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</si>
  <si>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</si>
  <si>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</si>
  <si>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</si>
  <si>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</si>
  <si>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</si>
  <si>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</si>
  <si>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</si>
  <si>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</si>
  <si>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</si>
  <si>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</si>
  <si>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</si>
  <si>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</si>
  <si>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</si>
  <si>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</si>
  <si>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</si>
  <si>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</si>
  <si>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</si>
  <si>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</si>
  <si>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</si>
  <si>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</si>
  <si>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</si>
  <si>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</si>
  <si>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</si>
  <si>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</si>
  <si>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</si>
  <si>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</si>
  <si>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</si>
  <si>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</si>
  <si>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</si>
  <si>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</si>
  <si>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</si>
  <si>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</si>
  <si>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</si>
  <si>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</si>
  <si>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</si>
  <si>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</si>
  <si>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</si>
  <si>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</si>
  <si>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</si>
  <si>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</si>
  <si>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</si>
  <si>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</si>
  <si>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</si>
  <si>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</si>
  <si>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</si>
  <si>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</si>
  <si>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</si>
  <si>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</si>
  <si>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</si>
  <si>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</si>
  <si>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</si>
  <si>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</si>
  <si>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</si>
  <si>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</si>
  <si>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</si>
  <si>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</si>
  <si>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</si>
  <si>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</si>
  <si>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</si>
  <si>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</si>
  <si>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</si>
  <si>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</si>
  <si>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</si>
  <si>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</si>
  <si>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</si>
  <si>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</si>
  <si>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</si>
  <si>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</si>
  <si>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</si>
  <si>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</si>
  <si>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</si>
  <si>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</si>
  <si>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</si>
  <si>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</si>
  <si>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</si>
  <si>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</si>
  <si>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</si>
  <si>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</si>
  <si>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</si>
  <si>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</si>
  <si>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</si>
  <si>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</si>
  <si>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</si>
  <si>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</si>
  <si>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</si>
  <si>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</si>
  <si>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</si>
  <si>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</si>
  <si>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</si>
  <si>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</si>
  <si>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</si>
  <si>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</si>
  <si>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</si>
  <si>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</si>
  <si>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</si>
  <si>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</si>
  <si>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</si>
  <si>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</si>
  <si>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</si>
  <si>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</si>
  <si>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</si>
  <si>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</si>
  <si>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</si>
  <si>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</si>
  <si>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</si>
  <si>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</si>
  <si>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</si>
  <si>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</si>
  <si>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</si>
  <si>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</si>
  <si>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</si>
  <si>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</si>
  <si>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</si>
  <si>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</si>
  <si>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</si>
  <si>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</si>
  <si>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</si>
  <si>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</si>
  <si>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</si>
  <si>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</si>
  <si>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</si>
  <si>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</si>
  <si>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</si>
  <si>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</si>
  <si>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</si>
  <si>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</si>
  <si>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</si>
  <si>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</si>
  <si>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</si>
  <si>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</si>
  <si>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</si>
  <si>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</si>
  <si>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</si>
  <si>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</si>
  <si>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</si>
  <si>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</si>
  <si>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</si>
  <si>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</si>
  <si>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</si>
  <si>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</si>
  <si>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</si>
  <si>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</si>
  <si>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</si>
  <si>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</si>
  <si>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</si>
  <si>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</si>
  <si>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</si>
  <si>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</si>
  <si>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</si>
  <si>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</si>
  <si>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</si>
  <si>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</si>
  <si>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</si>
  <si>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</si>
  <si>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</si>
  <si>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</si>
  <si>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</si>
  <si>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</si>
  <si>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</si>
  <si>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</si>
  <si>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</si>
  <si>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</si>
  <si>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</si>
  <si>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</si>
  <si>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</si>
  <si>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</si>
  <si>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</si>
  <si>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</si>
  <si>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</si>
  <si>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</si>
  <si>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</si>
  <si>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</si>
  <si>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</si>
  <si>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</si>
  <si>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</si>
  <si>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</si>
  <si>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</si>
  <si>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</si>
  <si>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</si>
  <si>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</si>
  <si>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</si>
  <si>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</si>
  <si>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</si>
  <si>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</si>
  <si>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</si>
  <si>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</si>
  <si>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</si>
  <si>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</si>
  <si>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</si>
  <si>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</si>
  <si>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</si>
  <si>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</si>
  <si>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</si>
  <si>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</si>
  <si>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</si>
  <si>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</si>
  <si>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</si>
  <si>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</si>
  <si>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</si>
  <si>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</si>
  <si>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</si>
  <si>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</si>
  <si>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</si>
  <si>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</si>
  <si>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</si>
  <si>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</si>
  <si>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</si>
  <si>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</si>
  <si>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</si>
  <si>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</si>
  <si>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</si>
  <si>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</si>
  <si>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</si>
  <si>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</si>
  <si>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</si>
  <si>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</si>
  <si>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</si>
  <si>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</si>
  <si>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</si>
  <si>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</si>
  <si>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</si>
  <si>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</si>
  <si>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</si>
  <si>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</si>
  <si>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</si>
  <si>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</si>
  <si>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</si>
  <si>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</si>
  <si>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</si>
  <si>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</si>
  <si>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</si>
  <si>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</si>
  <si>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</si>
  <si>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</si>
  <si>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</si>
  <si>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</si>
  <si>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</si>
  <si>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</si>
  <si>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</si>
  <si>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</si>
  <si>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</si>
  <si>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</si>
  <si>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</si>
  <si>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</si>
  <si>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</si>
  <si>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</si>
  <si>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</si>
  <si>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</si>
  <si>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</si>
  <si>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</si>
  <si>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</si>
  <si>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</si>
  <si>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</si>
  <si>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</si>
  <si>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</si>
  <si>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</si>
  <si>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</si>
  <si>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</si>
  <si>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</si>
  <si>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</si>
  <si>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</si>
  <si>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</si>
  <si>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</si>
  <si>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</si>
  <si>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</si>
  <si>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</si>
  <si>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</si>
  <si>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</si>
  <si>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</si>
  <si>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</si>
  <si>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</si>
  <si>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</si>
  <si>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</si>
  <si>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</si>
  <si>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</si>
  <si>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</si>
  <si>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</si>
  <si>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</si>
  <si>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</si>
  <si>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</si>
  <si>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</si>
  <si>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</si>
  <si>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</si>
  <si>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</si>
  <si>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</si>
  <si>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</si>
  <si>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</si>
  <si>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</si>
  <si>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</si>
  <si>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</si>
  <si>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</si>
  <si>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</si>
  <si>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</si>
  <si>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</si>
  <si>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</si>
  <si>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</si>
  <si>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</si>
  <si>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</si>
  <si>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</si>
  <si>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</si>
  <si>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</si>
  <si>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</si>
  <si>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</si>
  <si>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</si>
  <si>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</si>
  <si>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</si>
  <si>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</si>
  <si>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</si>
  <si>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</si>
  <si>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</si>
  <si>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</si>
  <si>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</si>
  <si>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</si>
  <si>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</si>
  <si>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</si>
  <si>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</si>
  <si>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</si>
  <si>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</si>
  <si>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</si>
  <si>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</si>
  <si>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</si>
  <si>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</si>
  <si>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</si>
  <si>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</si>
  <si>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</si>
  <si>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</si>
  <si>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</si>
  <si>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</si>
  <si>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</si>
  <si>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</si>
  <si>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</si>
  <si>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</si>
  <si>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</si>
  <si>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</si>
  <si>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</si>
  <si>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</si>
  <si>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</si>
  <si>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</si>
  <si>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</si>
  <si>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</si>
  <si>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</si>
  <si>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</si>
  <si>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</si>
  <si>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</si>
  <si>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</si>
  <si>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</si>
  <si>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</si>
  <si>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</si>
  <si>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</si>
  <si>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</si>
  <si>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</si>
  <si>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</si>
  <si>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</si>
  <si>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</si>
  <si>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</si>
  <si>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</si>
  <si>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</si>
  <si>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</si>
  <si>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</si>
  <si>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</si>
  <si>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</si>
  <si>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</si>
  <si>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</si>
  <si>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</si>
  <si>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</si>
  <si>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</si>
  <si>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</si>
  <si>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</si>
  <si>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</si>
  <si>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</si>
  <si>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</si>
  <si>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</si>
  <si>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</si>
  <si>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</si>
  <si>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</si>
  <si>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</si>
  <si>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</si>
  <si>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</si>
  <si>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</si>
  <si>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</si>
  <si>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</si>
  <si>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</si>
  <si>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</si>
  <si>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</si>
  <si>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</si>
  <si>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</si>
  <si>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</si>
  <si>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</si>
  <si>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</si>
  <si>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</si>
  <si>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</si>
  <si>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</si>
  <si>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</si>
  <si>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</si>
  <si>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</si>
  <si>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</si>
  <si>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</si>
  <si>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</si>
  <si>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</si>
  <si>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</si>
  <si>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</si>
  <si>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</si>
  <si>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</si>
  <si>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</si>
  <si>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</si>
  <si>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</si>
  <si>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</si>
  <si>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</si>
  <si>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</si>
  <si>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</si>
  <si>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</si>
  <si>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</si>
  <si>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</si>
  <si>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</si>
  <si>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</si>
  <si>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</si>
  <si>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</si>
  <si>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</si>
  <si>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</si>
  <si>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</si>
  <si>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</si>
  <si>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</si>
  <si>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</si>
  <si>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</si>
  <si>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</si>
  <si>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</si>
  <si>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</si>
  <si>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</si>
  <si>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</si>
  <si>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</si>
  <si>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</si>
  <si>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</si>
  <si>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</si>
  <si>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</si>
  <si>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</si>
  <si>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</si>
  <si>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</si>
  <si>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</si>
  <si>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</si>
  <si>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</si>
  <si>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</si>
  <si>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</si>
  <si>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</si>
  <si>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</si>
  <si>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</si>
  <si>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</si>
  <si>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</si>
  <si>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</si>
  <si>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</si>
  <si>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</si>
  <si>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</si>
  <si>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</si>
  <si>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</si>
  <si>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</si>
  <si>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</si>
  <si>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</si>
  <si>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</si>
  <si>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</si>
  <si>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</si>
  <si>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</si>
  <si>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</si>
  <si>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</si>
  <si>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</si>
  <si>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</si>
  <si>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</si>
  <si>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</si>
  <si>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</si>
  <si>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</si>
  <si>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</si>
  <si>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</si>
  <si>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</si>
  <si>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</si>
  <si>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</si>
  <si>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</si>
  <si>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</si>
  <si>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</si>
  <si>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</si>
  <si>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</si>
  <si>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</si>
  <si>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</si>
  <si>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</si>
  <si>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</si>
  <si>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</si>
  <si>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</si>
  <si>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</si>
  <si>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</si>
  <si>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</si>
  <si>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</si>
  <si>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</si>
  <si>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</si>
  <si>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</si>
  <si>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</si>
  <si>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</si>
  <si>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</si>
  <si>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</si>
  <si>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</si>
  <si>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</si>
  <si>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</si>
  <si>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</si>
  <si>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</si>
  <si>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</si>
  <si>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</si>
  <si>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</si>
  <si>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</si>
  <si>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</si>
  <si>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</si>
  <si>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</si>
  <si>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</si>
  <si>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</si>
  <si>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</si>
  <si>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</si>
  <si>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</si>
  <si>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</si>
  <si>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</si>
  <si>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</si>
  <si>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</si>
  <si>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</si>
  <si>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</si>
  <si>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</si>
  <si>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</si>
  <si>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</si>
  <si>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</si>
  <si>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</si>
  <si>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</si>
  <si>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</si>
  <si>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</si>
  <si>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</si>
  <si>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</si>
  <si>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</si>
  <si>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</si>
  <si>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</si>
  <si>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</si>
  <si>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</si>
  <si>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</si>
  <si>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</si>
  <si>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</si>
  <si>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</si>
  <si>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</si>
  <si>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</si>
  <si>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</si>
  <si>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</si>
  <si>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</si>
  <si>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</si>
  <si>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</si>
  <si>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</si>
  <si>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</si>
  <si>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</si>
  <si>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</si>
  <si>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</si>
  <si>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</si>
  <si>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</si>
  <si>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</si>
  <si>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</si>
  <si>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</si>
  <si>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</si>
  <si>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</si>
  <si>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</si>
  <si>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</si>
  <si>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</si>
  <si>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</si>
  <si>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</si>
  <si>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</si>
  <si>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</si>
  <si>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</si>
  <si>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</si>
  <si>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</si>
  <si>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</si>
  <si>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</si>
  <si>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</si>
  <si>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</si>
  <si>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</si>
  <si>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</si>
  <si>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</si>
  <si>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</si>
  <si>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</si>
  <si>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</si>
  <si>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</si>
  <si>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</si>
  <si>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</si>
  <si>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</si>
  <si>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</si>
  <si>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</si>
  <si>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</si>
  <si>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</si>
  <si>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</si>
  <si>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</si>
  <si>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</si>
  <si>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</si>
  <si>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</si>
  <si>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</si>
  <si>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</si>
  <si>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</si>
  <si>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</si>
  <si>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</si>
  <si>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</si>
  <si>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</si>
  <si>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</si>
  <si>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</si>
  <si>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</si>
  <si>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</si>
  <si>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</si>
  <si>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</si>
  <si>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</si>
  <si>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</si>
  <si>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</si>
  <si>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</si>
  <si>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</si>
  <si>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</si>
  <si>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</si>
  <si>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</si>
  <si>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</si>
  <si>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</si>
  <si>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</si>
  <si>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</si>
  <si>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</si>
  <si>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</si>
  <si>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</si>
  <si>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</si>
  <si>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</si>
  <si>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</si>
  <si>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</si>
  <si>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</si>
  <si>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</si>
  <si>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</si>
  <si>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</si>
  <si>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</si>
  <si>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</si>
  <si>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</si>
  <si>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</si>
  <si>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</si>
  <si>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</si>
  <si>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Соня Върбанова</t>
  </si>
  <si>
    <t>Старши счетоводител</t>
  </si>
  <si>
    <t>Стоян Стоянов - изп.директор …………………………………</t>
  </si>
  <si>
    <t>Павлин Стоянов - изп.директор …………………………………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</si>
</sst>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3" applyNumberFormat="1" applyFont="1" applyFill="1" applyBorder="1" applyAlignment="1" applyProtection="1">
      <alignment vertical="top" wrapText="1"/>
      <protection locked="0"/>
    </xf>
    <xf numFmtId="1" fontId="31" fillId="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43465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43482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Соня Върбанова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43482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79">
        <v>1003</v>
      </c>
      <c r="D12" s="479">
        <v>1003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79">
        <v>719</v>
      </c>
      <c r="D13" s="479">
        <v>762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79"/>
      <c r="D14" s="479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79">
        <v>30</v>
      </c>
      <c r="D15" s="479">
        <v>39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79">
        <v>83</v>
      </c>
      <c r="D16" s="479">
        <v>119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79">
        <v>20</v>
      </c>
      <c r="D17" s="479">
        <v>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1855</v>
      </c>
      <c r="D20" s="377">
        <f>SUM(D12:D19)</f>
        <v>1933</v>
      </c>
      <c r="E20" s="76" t="s">
        <v>54</v>
      </c>
      <c r="F20" s="80" t="s">
        <v>55</v>
      </c>
      <c r="G20" s="138">
        <v>1706</v>
      </c>
      <c r="H20" s="137">
        <v>1706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1714</v>
      </c>
      <c r="H26" s="377">
        <f>H20+H21+H22</f>
        <v>1714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-383</v>
      </c>
      <c r="H28" s="375">
        <f>SUM(H29:H31)</f>
        <v>-220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741</v>
      </c>
      <c r="H29" s="137">
        <v>741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-1124</v>
      </c>
      <c r="H30" s="137">
        <v>-961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-282</v>
      </c>
      <c r="H32" s="137">
        <v>-163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-665</v>
      </c>
      <c r="H34" s="377">
        <f>H28+H32+H33</f>
        <v>-383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1104</v>
      </c>
      <c r="H37" s="379">
        <f>H26+H18+H34</f>
        <v>1386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30</v>
      </c>
      <c r="H49" s="137">
        <v>30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30</v>
      </c>
      <c r="H50" s="375">
        <f>SUM(H44:H49)</f>
        <v>30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1855</v>
      </c>
      <c r="D56" s="381">
        <f>D20+D21+D22+D28+D33+D46+D52+D54+D55</f>
        <v>1933</v>
      </c>
      <c r="E56" s="87" t="s">
        <v>557</v>
      </c>
      <c r="F56" s="86" t="s">
        <v>172</v>
      </c>
      <c r="G56" s="378">
        <f>G50+G52+G53+G54+G55</f>
        <v>30</v>
      </c>
      <c r="H56" s="379">
        <f>H50+H52+H53+H54+H55</f>
        <v>30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39</v>
      </c>
      <c r="H61" s="375">
        <f>SUM(H62:H68)</f>
        <v>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</v>
      </c>
      <c r="H64" s="137">
        <v>65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0">
        <v>24</v>
      </c>
      <c r="H66" s="480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0">
        <v>4</v>
      </c>
      <c r="H67" s="480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0">
        <v>4</v>
      </c>
      <c r="H68" s="480">
        <v>2</v>
      </c>
    </row>
    <row r="69" spans="1:8" ht="15.75">
      <c r="A69" s="76" t="s">
        <v>210</v>
      </c>
      <c r="B69" s="78" t="s">
        <v>211</v>
      </c>
      <c r="C69" s="479">
        <v>66</v>
      </c>
      <c r="D69" s="479">
        <v>36</v>
      </c>
      <c r="E69" s="142" t="s">
        <v>79</v>
      </c>
      <c r="F69" s="80" t="s">
        <v>216</v>
      </c>
      <c r="G69" s="480">
        <v>946</v>
      </c>
      <c r="H69" s="480">
        <v>951</v>
      </c>
    </row>
    <row r="70" spans="1:8" ht="15.75">
      <c r="A70" s="76" t="s">
        <v>214</v>
      </c>
      <c r="B70" s="78" t="s">
        <v>215</v>
      </c>
      <c r="C70" s="479"/>
      <c r="D70" s="479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79"/>
      <c r="D71" s="479"/>
      <c r="E71" s="265" t="s">
        <v>47</v>
      </c>
      <c r="F71" s="82" t="s">
        <v>223</v>
      </c>
      <c r="G71" s="376">
        <f>G59+G60+G61+G69+G70</f>
        <v>985</v>
      </c>
      <c r="H71" s="377">
        <f>H59+H60+H61+H69+H70</f>
        <v>1036</v>
      </c>
    </row>
    <row r="72" spans="1:8" ht="15.75">
      <c r="A72" s="76" t="s">
        <v>221</v>
      </c>
      <c r="B72" s="78" t="s">
        <v>222</v>
      </c>
      <c r="C72" s="479"/>
      <c r="D72" s="479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79"/>
      <c r="D73" s="479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79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79">
        <v>2</v>
      </c>
      <c r="D75" s="479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68</v>
      </c>
      <c r="D76" s="377">
        <f>SUM(D68:D75)</f>
        <v>41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985</v>
      </c>
      <c r="H79" s="379">
        <f>H71+H73+H75+H77</f>
        <v>1036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193</v>
      </c>
      <c r="D84" s="137">
        <v>191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193</v>
      </c>
      <c r="D85" s="377">
        <f>D84+D83+D79</f>
        <v>191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0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79">
        <v>3</v>
      </c>
      <c r="D89" s="479">
        <v>285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287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264</v>
      </c>
      <c r="D94" s="381">
        <f>D65+D76+D85+D92+D93</f>
        <v>519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2119</v>
      </c>
      <c r="D95" s="383">
        <f>D94+D56</f>
        <v>2452</v>
      </c>
      <c r="E95" s="169" t="s">
        <v>635</v>
      </c>
      <c r="F95" s="280" t="s">
        <v>268</v>
      </c>
      <c r="G95" s="382">
        <f>G37+G40+G56+G79</f>
        <v>2119</v>
      </c>
      <c r="H95" s="383">
        <f>H37+H40+H56+H79</f>
        <v>2452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43482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Соня Върбанова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1" t="s">
        <v>692</v>
      </c>
      <c r="C103" s="481"/>
      <c r="D103" s="481"/>
      <c r="E103" s="481"/>
      <c r="M103" s="85"/>
    </row>
    <row r="104" spans="1:5" ht="21.75" customHeight="1">
      <c r="A104" s="474"/>
      <c r="B104" s="481" t="s">
        <v>693</v>
      </c>
      <c r="C104" s="481"/>
      <c r="D104" s="481"/>
      <c r="E104" s="481"/>
    </row>
    <row r="105" spans="1:13" ht="21.75" customHeight="1">
      <c r="A105" s="474"/>
      <c r="B105" s="481" t="s">
        <v>670</v>
      </c>
      <c r="C105" s="481"/>
      <c r="D105" s="481"/>
      <c r="E105" s="481"/>
      <c r="M105" s="85"/>
    </row>
    <row r="106" spans="1:5" ht="21.75" customHeight="1">
      <c r="A106" s="474"/>
      <c r="B106" s="481" t="s">
        <v>670</v>
      </c>
      <c r="C106" s="481"/>
      <c r="D106" s="481"/>
      <c r="E106" s="481"/>
    </row>
    <row r="107" spans="1:13" ht="21.75" customHeight="1">
      <c r="A107" s="474"/>
      <c r="B107" s="481"/>
      <c r="C107" s="481"/>
      <c r="D107" s="481"/>
      <c r="E107" s="481"/>
      <c r="M107" s="85"/>
    </row>
    <row r="108" spans="1:5" ht="21.75" customHeight="1">
      <c r="A108" s="474"/>
      <c r="B108" s="481"/>
      <c r="C108" s="481"/>
      <c r="D108" s="481"/>
      <c r="E108" s="481"/>
    </row>
    <row r="109" spans="1:13" ht="21.75" customHeight="1">
      <c r="A109" s="474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41" sqref="D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57</v>
      </c>
      <c r="D12" s="256">
        <v>89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97</v>
      </c>
      <c r="D13" s="256">
        <v>113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88</v>
      </c>
      <c r="D14" s="256">
        <v>73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238</v>
      </c>
      <c r="D15" s="256">
        <v>245</v>
      </c>
      <c r="E15" s="185" t="s">
        <v>79</v>
      </c>
      <c r="F15" s="180" t="s">
        <v>289</v>
      </c>
      <c r="G15" s="256">
        <v>253</v>
      </c>
      <c r="H15" s="257">
        <v>422</v>
      </c>
    </row>
    <row r="16" spans="1:8" ht="15.75">
      <c r="A16" s="135" t="s">
        <v>290</v>
      </c>
      <c r="B16" s="131" t="s">
        <v>291</v>
      </c>
      <c r="C16" s="256">
        <v>28</v>
      </c>
      <c r="D16" s="256">
        <v>26</v>
      </c>
      <c r="E16" s="176" t="s">
        <v>52</v>
      </c>
      <c r="F16" s="204" t="s">
        <v>292</v>
      </c>
      <c r="G16" s="407">
        <f>SUM(G12:G15)</f>
        <v>253</v>
      </c>
      <c r="H16" s="408">
        <f>SUM(H12:H15)</f>
        <v>422</v>
      </c>
    </row>
    <row r="17" spans="1:8" ht="31.5">
      <c r="A17" s="135" t="s">
        <v>293</v>
      </c>
      <c r="B17" s="131" t="s">
        <v>294</v>
      </c>
      <c r="C17" s="256"/>
      <c r="D17" s="256">
        <v>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34</v>
      </c>
      <c r="D19" s="256">
        <v>55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542</v>
      </c>
      <c r="D22" s="408">
        <f>SUM(D12:D18)+D19</f>
        <v>609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9</v>
      </c>
      <c r="H26" s="257">
        <v>11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9</v>
      </c>
      <c r="H27" s="408">
        <f>SUM(H22:H26)</f>
        <v>11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544</v>
      </c>
      <c r="D31" s="414">
        <f>D29+D22</f>
        <v>611</v>
      </c>
      <c r="E31" s="191" t="s">
        <v>548</v>
      </c>
      <c r="F31" s="206" t="s">
        <v>331</v>
      </c>
      <c r="G31" s="193">
        <f>G16+G18+G27</f>
        <v>262</v>
      </c>
      <c r="H31" s="194">
        <f>H16+H18+H27</f>
        <v>433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282</v>
      </c>
      <c r="H33" s="408">
        <f>IF((D31-H31)&gt;0,D31-H31,0)</f>
        <v>178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544</v>
      </c>
      <c r="D36" s="416">
        <f>D31-D34+D35</f>
        <v>611</v>
      </c>
      <c r="E36" s="202" t="s">
        <v>346</v>
      </c>
      <c r="F36" s="196" t="s">
        <v>347</v>
      </c>
      <c r="G36" s="207">
        <f>G35-G34+G31</f>
        <v>262</v>
      </c>
      <c r="H36" s="208">
        <f>H35-H34+H31</f>
        <v>433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282</v>
      </c>
      <c r="H37" s="194">
        <f>IF((D36-H36)&gt;0,D36-H36,0)</f>
        <v>178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-15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-15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282</v>
      </c>
      <c r="H42" s="184">
        <f>IF(H37&gt;0,IF(D38+H37&lt;0,0,D38+H37),IF(D37-D38&lt;0,D38-D37,0))</f>
        <v>163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282</v>
      </c>
      <c r="H44" s="208">
        <f>IF(D42=0,IF(H42-H43&gt;0,H42-H43+D43,0),IF(D42-D43&lt;0,D43-D42+H43,0))</f>
        <v>163</v>
      </c>
    </row>
    <row r="45" spans="1:8" ht="16.5" thickBot="1">
      <c r="A45" s="210" t="s">
        <v>371</v>
      </c>
      <c r="B45" s="211" t="s">
        <v>372</v>
      </c>
      <c r="C45" s="409">
        <f>C36+C38+C42</f>
        <v>544</v>
      </c>
      <c r="D45" s="410">
        <f>D36+D38+D42</f>
        <v>596</v>
      </c>
      <c r="E45" s="210" t="s">
        <v>373</v>
      </c>
      <c r="F45" s="212" t="s">
        <v>374</v>
      </c>
      <c r="G45" s="409">
        <f>G42+G36</f>
        <v>544</v>
      </c>
      <c r="H45" s="410">
        <f>H42+H36</f>
        <v>596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43482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Соня Върбанова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1" t="s">
        <v>692</v>
      </c>
      <c r="C55" s="481"/>
      <c r="D55" s="481"/>
      <c r="E55" s="481"/>
      <c r="F55" s="353"/>
      <c r="G55" s="41"/>
      <c r="H55" s="39"/>
    </row>
    <row r="56" spans="1:8" ht="15.75" customHeight="1">
      <c r="A56" s="474"/>
      <c r="B56" s="481" t="s">
        <v>693</v>
      </c>
      <c r="C56" s="481"/>
      <c r="D56" s="481"/>
      <c r="E56" s="481"/>
      <c r="F56" s="353"/>
      <c r="G56" s="41"/>
      <c r="H56" s="39"/>
    </row>
    <row r="57" spans="1:8" ht="15.75" customHeight="1">
      <c r="A57" s="474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4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4"/>
      <c r="B59" s="481"/>
      <c r="C59" s="481"/>
      <c r="D59" s="481"/>
      <c r="E59" s="481"/>
      <c r="F59" s="353"/>
      <c r="G59" s="41"/>
      <c r="H59" s="39"/>
    </row>
    <row r="60" spans="1:8" ht="15.75">
      <c r="A60" s="474"/>
      <c r="B60" s="481"/>
      <c r="C60" s="481"/>
      <c r="D60" s="481"/>
      <c r="E60" s="481"/>
      <c r="F60" s="353"/>
      <c r="G60" s="41"/>
      <c r="H60" s="39"/>
    </row>
    <row r="61" spans="1:8" ht="15.75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285</v>
      </c>
      <c r="D11" s="137">
        <v>493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-235</v>
      </c>
      <c r="D12" s="137">
        <v>-274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-256</v>
      </c>
      <c r="D14" s="137">
        <v>-266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-69</v>
      </c>
      <c r="D20" s="137">
        <v>-202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-275</v>
      </c>
      <c r="D21" s="438">
        <f>SUM(D11:D20)</f>
        <v>-249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-9</v>
      </c>
      <c r="D23" s="137">
        <v>-287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-9</v>
      </c>
      <c r="D33" s="438">
        <f>SUM(D23:D32)</f>
        <v>-287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-284</v>
      </c>
      <c r="D44" s="247">
        <f>D43+D33+D21</f>
        <v>-536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287</v>
      </c>
      <c r="D45" s="249">
        <v>823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287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43482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Соня Върбанова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1" t="s">
        <v>692</v>
      </c>
      <c r="C59" s="481"/>
      <c r="D59" s="481"/>
      <c r="E59" s="481"/>
      <c r="F59" s="353"/>
      <c r="G59" s="41"/>
      <c r="H59" s="39"/>
    </row>
    <row r="60" spans="1:8" ht="15.75" customHeight="1">
      <c r="A60" s="474"/>
      <c r="B60" s="481" t="s">
        <v>693</v>
      </c>
      <c r="C60" s="481"/>
      <c r="D60" s="481"/>
      <c r="E60" s="481"/>
      <c r="F60" s="353"/>
      <c r="G60" s="41"/>
      <c r="H60" s="39"/>
    </row>
    <row r="61" spans="1:8" ht="15.75">
      <c r="A61" s="474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4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4"/>
      <c r="B63" s="481"/>
      <c r="C63" s="481"/>
      <c r="D63" s="481"/>
      <c r="E63" s="481"/>
      <c r="F63" s="353"/>
      <c r="G63" s="41"/>
      <c r="H63" s="39"/>
    </row>
    <row r="64" spans="1:8" ht="15.75">
      <c r="A64" s="474"/>
      <c r="B64" s="481"/>
      <c r="C64" s="481"/>
      <c r="D64" s="481"/>
      <c r="E64" s="481"/>
      <c r="F64" s="353"/>
      <c r="G64" s="41"/>
      <c r="H64" s="39"/>
    </row>
    <row r="65" spans="1:8" ht="15.75">
      <c r="A65" s="474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G45" sqref="G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9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3" t="s">
        <v>460</v>
      </c>
      <c r="L8" s="493" t="s">
        <v>461</v>
      </c>
      <c r="M8" s="310"/>
      <c r="N8" s="311"/>
    </row>
    <row r="9" spans="1:14" s="312" customFormat="1" ht="31.5">
      <c r="A9" s="488"/>
      <c r="B9" s="491"/>
      <c r="C9" s="494"/>
      <c r="D9" s="497" t="s">
        <v>550</v>
      </c>
      <c r="E9" s="497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94"/>
      <c r="L9" s="494"/>
      <c r="M9" s="315" t="s">
        <v>549</v>
      </c>
      <c r="N9" s="311"/>
    </row>
    <row r="10" spans="1:14" s="312" customFormat="1" ht="31.5">
      <c r="A10" s="489"/>
      <c r="B10" s="492"/>
      <c r="C10" s="495"/>
      <c r="D10" s="497"/>
      <c r="E10" s="497"/>
      <c r="F10" s="313" t="s">
        <v>462</v>
      </c>
      <c r="G10" s="313" t="s">
        <v>463</v>
      </c>
      <c r="H10" s="313" t="s">
        <v>464</v>
      </c>
      <c r="I10" s="495"/>
      <c r="J10" s="495"/>
      <c r="K10" s="495"/>
      <c r="L10" s="49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1706</v>
      </c>
      <c r="E13" s="363">
        <f>'1-Баланс'!H21</f>
        <v>0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578</v>
      </c>
      <c r="J13" s="363">
        <f>'1-Баланс'!H30+'1-Баланс'!H33</f>
        <v>-961</v>
      </c>
      <c r="K13" s="364"/>
      <c r="L13" s="363">
        <f>SUM(C13:K13)</f>
        <v>1386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1706</v>
      </c>
      <c r="E17" s="432">
        <f t="shared" si="2"/>
        <v>0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578</v>
      </c>
      <c r="J17" s="432">
        <f t="shared" si="2"/>
        <v>-961</v>
      </c>
      <c r="K17" s="432">
        <f t="shared" si="2"/>
        <v>0</v>
      </c>
      <c r="L17" s="363">
        <f t="shared" si="1"/>
        <v>1386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-282</v>
      </c>
      <c r="J18" s="363">
        <f>+'1-Баланс'!G33</f>
        <v>0</v>
      </c>
      <c r="K18" s="364"/>
      <c r="L18" s="363">
        <f t="shared" si="1"/>
        <v>-282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1706</v>
      </c>
      <c r="E31" s="432">
        <f t="shared" si="6"/>
        <v>0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296</v>
      </c>
      <c r="J31" s="432">
        <f t="shared" si="6"/>
        <v>-961</v>
      </c>
      <c r="K31" s="432">
        <f t="shared" si="6"/>
        <v>0</v>
      </c>
      <c r="L31" s="363">
        <f t="shared" si="1"/>
        <v>1104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1706</v>
      </c>
      <c r="E34" s="366">
        <f t="shared" si="7"/>
        <v>0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296</v>
      </c>
      <c r="J34" s="366">
        <f t="shared" si="7"/>
        <v>-961</v>
      </c>
      <c r="K34" s="366">
        <f t="shared" si="7"/>
        <v>0</v>
      </c>
      <c r="L34" s="430">
        <f t="shared" si="1"/>
        <v>1104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43482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Соня Върбанова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1" t="s">
        <v>692</v>
      </c>
      <c r="C43" s="481"/>
      <c r="D43" s="481"/>
      <c r="E43" s="481"/>
      <c r="F43" s="353"/>
      <c r="G43" s="41"/>
      <c r="H43" s="39"/>
      <c r="M43" s="110"/>
    </row>
    <row r="44" spans="1:13" ht="15.75" customHeight="1">
      <c r="A44" s="474"/>
      <c r="B44" s="481" t="s">
        <v>693</v>
      </c>
      <c r="C44" s="481"/>
      <c r="D44" s="481"/>
      <c r="E44" s="481"/>
      <c r="F44" s="353"/>
      <c r="G44" s="41"/>
      <c r="H44" s="39"/>
      <c r="M44" s="110"/>
    </row>
    <row r="45" spans="1:13" ht="15.75">
      <c r="A45" s="474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4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4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4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4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43482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Соня Върбанова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1" t="s">
        <v>692</v>
      </c>
      <c r="C156" s="481"/>
      <c r="D156" s="481"/>
      <c r="E156" s="481"/>
      <c r="F156" s="353"/>
      <c r="G156" s="41"/>
      <c r="H156" s="39"/>
    </row>
    <row r="157" spans="1:8" ht="15.75" customHeight="1">
      <c r="A157" s="474"/>
      <c r="B157" s="481" t="s">
        <v>693</v>
      </c>
      <c r="C157" s="481"/>
      <c r="D157" s="481"/>
      <c r="E157" s="481"/>
      <c r="F157" s="353"/>
      <c r="G157" s="41"/>
      <c r="H157" s="39"/>
    </row>
    <row r="158" spans="1:8" ht="15.75">
      <c r="A158" s="474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4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4"/>
      <c r="B160" s="481"/>
      <c r="C160" s="481"/>
      <c r="D160" s="481"/>
      <c r="E160" s="481"/>
      <c r="F160" s="353"/>
      <c r="G160" s="41"/>
      <c r="H160" s="39"/>
    </row>
    <row r="161" spans="1:8" ht="15.75">
      <c r="A161" s="474"/>
      <c r="B161" s="481"/>
      <c r="C161" s="481"/>
      <c r="D161" s="481"/>
      <c r="E161" s="481"/>
      <c r="F161" s="353"/>
      <c r="G161" s="41"/>
      <c r="H161" s="39"/>
    </row>
    <row r="162" spans="1:8" ht="15.75">
      <c r="A162" s="474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2119</v>
      </c>
      <c r="D6" s="453">
        <f aca="true" t="shared" si="0" ref="D6:D15">C6-E6</f>
        <v>0</v>
      </c>
      <c r="E6" s="452">
        <f>'1-Баланс'!G95</f>
        <v>2119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1104</v>
      </c>
      <c r="D7" s="453">
        <f t="shared" si="0"/>
        <v>1049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282</v>
      </c>
      <c r="D8" s="453">
        <f t="shared" si="0"/>
        <v>564</v>
      </c>
      <c r="E8" s="452">
        <f>ABS('2-Отчет за доходите'!C44)-ABS('2-Отчет за доходите'!G44)</f>
        <v>-282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287</v>
      </c>
      <c r="D9" s="453">
        <f t="shared" si="0"/>
        <v>0</v>
      </c>
      <c r="E9" s="452">
        <f>'3-Отчет за паричния поток'!C45</f>
        <v>287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</v>
      </c>
      <c r="D10" s="453">
        <f t="shared" si="0"/>
        <v>0</v>
      </c>
      <c r="E10" s="452">
        <f>'3-Отчет за паричния поток'!C46</f>
        <v>3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1104</v>
      </c>
      <c r="D11" s="453">
        <f t="shared" si="0"/>
        <v>0</v>
      </c>
      <c r="E11" s="452">
        <f>'4-Отчет за собствения капитал'!L34</f>
        <v>1104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1.1146245059288538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0.2554347826086957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0.27783251231527095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0.13308164228409627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0.48161764705882354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0.26802030456852793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0.26802030456852793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0.19898477157360406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0.003045685279187817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0.13638814016172507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0.11939594148183105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0.026455026455026454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0.9193840579710145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0.47899952807928264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0.33587786259541985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11.534090909090908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1003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719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30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83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20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1855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1855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66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68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193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193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264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2119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1706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1714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-383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741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-1124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-282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-665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1104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30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39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24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946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985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985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2119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57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97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88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238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28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34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542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544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544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544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253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253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9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262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282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262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282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282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282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544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285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-235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-256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-69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-275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-9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-9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-284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287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1706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1706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1706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1706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578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578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-282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296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296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-961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-961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-961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-961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1386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1386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-282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1104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1104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2019-01-19T11:31:43Z</dcterms:modified>
  <cp:category/>
  <cp:version/>
  <cp:contentType/>
  <cp:contentStatus/>
</cp:coreProperties>
</file>