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2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<sst xmlns="http://schemas.openxmlformats.org/spreadsheetml/2006/main" count="1066" uniqueCount="874">
  <si>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</si>
  <si>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</si>
  <si>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</si>
  <si>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</si>
  <si>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</si>
  <si>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</si>
  <si>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</si>
  <si>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</si>
  <si>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</si>
  <si>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</si>
  <si>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</si>
  <si>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</si>
  <si>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</si>
  <si>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</si>
  <si>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</si>
  <si>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</si>
  <si>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</si>
  <si>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</si>
  <si>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</si>
  <si>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</si>
  <si>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</si>
  <si>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</si>
  <si>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</si>
  <si>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</si>
  <si>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</si>
  <si>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</si>
  <si>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</si>
  <si>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</si>
  <si>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</si>
  <si>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</si>
  <si>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</si>
  <si>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</si>
  <si>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</si>
  <si>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</si>
  <si>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</si>
  <si>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</si>
  <si>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</si>
  <si>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</si>
  <si>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</si>
  <si>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</si>
  <si>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</si>
  <si>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</si>
  <si>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</si>
  <si>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</si>
  <si>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</si>
  <si>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</si>
  <si>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</si>
  <si>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</si>
  <si>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</si>
  <si>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</si>
  <si>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</si>
  <si>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</si>
  <si>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</si>
  <si>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</si>
  <si>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</si>
  <si>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</si>
  <si>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</si>
  <si>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</si>
  <si>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</si>
  <si>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</si>
  <si>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</si>
  <si>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</si>
  <si>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</si>
  <si>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</si>
  <si>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</si>
  <si>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</si>
  <si>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</si>
  <si>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</si>
  <si>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</si>
  <si>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</si>
  <si>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</si>
  <si>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</si>
  <si>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</si>
  <si>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</si>
  <si>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</si>
  <si>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</si>
  <si>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</si>
  <si>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</si>
  <si>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</si>
  <si>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</si>
  <si>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</si>
  <si>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</si>
  <si>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</si>
  <si>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</si>
  <si>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</si>
  <si>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</si>
  <si>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</si>
  <si>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</si>
  <si>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</si>
  <si>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</si>
  <si>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</si>
  <si>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</si>
  <si>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</si>
  <si>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</si>
  <si>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</si>
  <si>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</si>
  <si>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</si>
  <si>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</si>
  <si>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</si>
  <si>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</si>
  <si>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</si>
  <si>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</si>
  <si>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</si>
  <si>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</si>
  <si>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</si>
  <si>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</si>
  <si>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</si>
  <si>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</si>
  <si>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</si>
  <si>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</si>
  <si>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</si>
  <si>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</si>
  <si>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</si>
  <si>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</si>
  <si>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</si>
  <si>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</si>
  <si>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</si>
  <si>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</si>
  <si>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</si>
  <si>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</si>
  <si>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</si>
  <si>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</si>
  <si>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</si>
  <si>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</si>
  <si>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</si>
  <si>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</si>
  <si>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</si>
  <si>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</si>
  <si>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</si>
  <si>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</si>
  <si>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</si>
  <si>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</si>
  <si>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</si>
  <si>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</si>
  <si>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</si>
  <si>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</si>
  <si>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</si>
  <si>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</si>
  <si>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</si>
  <si>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</si>
  <si>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</si>
  <si>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</si>
  <si>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</si>
  <si>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</si>
  <si>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</si>
  <si>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</si>
  <si>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</si>
  <si>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</si>
  <si>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</si>
  <si>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</si>
  <si>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</si>
  <si>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</si>
  <si>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</si>
  <si>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</si>
  <si>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</si>
  <si>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</si>
  <si>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</si>
  <si>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</si>
  <si>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</si>
  <si>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</si>
  <si>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</si>
  <si>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</si>
  <si>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</si>
  <si>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</si>
  <si>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</si>
  <si>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</si>
  <si>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</si>
  <si>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</si>
  <si>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</si>
  <si>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</si>
  <si>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</si>
  <si>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</si>
  <si>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</si>
  <si>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</si>
  <si>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</si>
  <si>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</si>
  <si>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</si>
  <si>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</si>
  <si>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</si>
  <si>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</si>
  <si>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</si>
  <si>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</si>
  <si>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</si>
  <si>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</si>
  <si>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</si>
  <si>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</si>
  <si>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</si>
  <si>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</si>
  <si>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</si>
  <si>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</si>
  <si>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</si>
  <si>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</si>
  <si>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</si>
  <si>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</si>
  <si>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</si>
  <si>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</si>
  <si>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</si>
  <si>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</si>
  <si>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</si>
  <si>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</si>
  <si>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</si>
  <si>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</si>
  <si>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</si>
  <si>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</si>
  <si>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</si>
  <si>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</si>
  <si>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</si>
  <si>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</si>
  <si>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</si>
  <si>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</si>
  <si>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</si>
  <si>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</si>
  <si>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</si>
  <si>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</si>
  <si>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</si>
  <si>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</si>
  <si>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</si>
  <si>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</si>
  <si>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</si>
  <si>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</si>
  <si>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</si>
  <si>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</si>
  <si>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</si>
  <si>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</si>
  <si>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</si>
  <si>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</si>
  <si>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</si>
  <si>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</si>
  <si>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</si>
  <si>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</si>
  <si>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</si>
  <si>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</si>
  <si>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</si>
  <si>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</si>
  <si>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</si>
  <si>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</si>
  <si>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</si>
  <si>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</si>
  <si>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</si>
  <si>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</si>
  <si>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</si>
  <si>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</si>
  <si>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</si>
  <si>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</si>
  <si>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</si>
  <si>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</si>
  <si>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</si>
  <si>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</si>
  <si>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</si>
  <si>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</si>
  <si>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</si>
  <si>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</si>
  <si>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</si>
  <si>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</si>
  <si>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</si>
  <si>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</si>
  <si>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</si>
  <si>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</si>
  <si>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</si>
  <si>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</si>
  <si>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</si>
  <si>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</si>
  <si>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</si>
  <si>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</si>
  <si>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</si>
  <si>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</si>
  <si>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</si>
  <si>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</si>
  <si>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</si>
  <si>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</si>
  <si>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</si>
  <si>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</si>
  <si>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</si>
  <si>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</si>
  <si>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</si>
  <si>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</si>
  <si>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</si>
  <si>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</si>
  <si>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</si>
  <si>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</si>
  <si>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</si>
  <si>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</si>
  <si>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</si>
  <si>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</si>
  <si>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</si>
  <si>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</si>
  <si>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</si>
  <si>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</si>
  <si>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</si>
  <si>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</si>
  <si>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</si>
  <si>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</si>
  <si>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</si>
  <si>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</si>
  <si>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</si>
  <si>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</si>
  <si>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</si>
  <si>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</si>
  <si>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</si>
  <si>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</si>
  <si>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</si>
  <si>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</si>
  <si>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</si>
  <si>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</si>
  <si>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</si>
  <si>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</si>
  <si>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</si>
  <si>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</si>
  <si>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</si>
  <si>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</si>
  <si>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</si>
  <si>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</si>
  <si>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</si>
  <si>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</si>
  <si>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</si>
  <si>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</si>
  <si>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</si>
  <si>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</si>
  <si>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</si>
  <si>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</si>
  <si>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</si>
  <si>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</si>
  <si>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</si>
  <si>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</si>
  <si>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</si>
  <si>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</si>
  <si>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</si>
  <si>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</si>
  <si>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</si>
  <si>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</si>
  <si>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</si>
  <si>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</si>
  <si>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</si>
  <si>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</si>
  <si>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</si>
  <si>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</si>
  <si>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</si>
  <si>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</si>
  <si>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</si>
  <si>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</si>
  <si>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</si>
  <si>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</si>
  <si>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</si>
  <si>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</si>
  <si>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</si>
  <si>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</si>
  <si>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</si>
  <si>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</si>
  <si>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</si>
  <si>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</si>
  <si>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</si>
  <si>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</si>
  <si>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</si>
  <si>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</si>
  <si>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</si>
  <si>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</si>
  <si>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</si>
  <si>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</si>
  <si>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</si>
  <si>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</si>
  <si>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</si>
  <si>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</si>
  <si>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</si>
  <si>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</si>
  <si>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</si>
  <si>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</si>
  <si>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</si>
  <si>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</si>
  <si>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</si>
  <si>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</si>
  <si>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</si>
  <si>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</si>
  <si>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</si>
  <si>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</si>
  <si>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</si>
  <si>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</si>
  <si>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</si>
  <si>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</si>
  <si>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</si>
  <si>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</si>
  <si>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</si>
  <si>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</si>
  <si>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</si>
  <si>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</si>
  <si>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</si>
  <si>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</si>
  <si>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</si>
  <si>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</si>
  <si>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</si>
  <si>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</si>
  <si>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</si>
  <si>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</si>
  <si>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</si>
  <si>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</si>
  <si>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</si>
  <si>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</si>
  <si>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</si>
  <si>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</si>
  <si>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</si>
  <si>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</si>
  <si>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</si>
  <si>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</si>
  <si>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</si>
  <si>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</si>
  <si>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</si>
  <si>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</si>
  <si>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</si>
  <si>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</si>
  <si>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</si>
  <si>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</si>
  <si>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</si>
  <si>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</si>
  <si>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</si>
  <si>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</si>
  <si>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</si>
  <si>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</si>
  <si>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</si>
  <si>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</si>
  <si>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</si>
  <si>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</si>
  <si>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</si>
  <si>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</si>
  <si>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</si>
  <si>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</si>
  <si>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</si>
  <si>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</si>
  <si>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</si>
  <si>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</si>
  <si>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</si>
  <si>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</si>
  <si>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</si>
  <si>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</si>
  <si>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</si>
  <si>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</si>
  <si>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</si>
  <si>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</si>
  <si>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</si>
  <si>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</si>
  <si>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</si>
  <si>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</si>
  <si>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</si>
  <si>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</si>
  <si>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</si>
  <si>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</si>
  <si>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</si>
  <si>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</si>
  <si>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</si>
  <si>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</si>
  <si>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</si>
  <si>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</si>
  <si>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</si>
  <si>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</si>
  <si>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</si>
  <si>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</si>
  <si>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</si>
  <si>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</si>
  <si>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</si>
  <si>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</si>
  <si>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</si>
  <si>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</si>
  <si>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</si>
  <si>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</si>
  <si>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</si>
  <si>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</si>
  <si>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</si>
  <si>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</si>
  <si>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</si>
  <si>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</si>
  <si>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</si>
  <si>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</si>
  <si>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</si>
  <si>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</si>
  <si>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</si>
  <si>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</si>
  <si>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</si>
  <si>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</si>
  <si>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</si>
  <si>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</si>
  <si>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</si>
  <si>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</si>
  <si>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</si>
  <si>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</si>
  <si>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</si>
  <si>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</si>
  <si>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</si>
  <si>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</si>
  <si>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</si>
  <si>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</si>
  <si>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</si>
  <si>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</si>
  <si>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</si>
  <si>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</si>
  <si>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</si>
  <si>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</si>
  <si>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</si>
  <si>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</si>
  <si>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</si>
  <si>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</si>
  <si>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</si>
  <si>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</si>
  <si>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</si>
  <si>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</si>
  <si>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</si>
  <si>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</si>
  <si>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</si>
  <si>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</si>
  <si>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</si>
  <si>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</si>
  <si>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</si>
  <si>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</si>
  <si>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</si>
  <si>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</si>
  <si>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</si>
  <si>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</si>
  <si>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</si>
  <si>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</si>
  <si>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</si>
  <si>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</si>
  <si>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</si>
  <si>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</si>
  <si>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</si>
  <si>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</si>
  <si>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</si>
  <si>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</si>
  <si>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</si>
  <si>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</si>
  <si>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</si>
  <si>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</si>
  <si>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</si>
  <si>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</si>
  <si>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</si>
  <si>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</si>
  <si>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</si>
  <si>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</si>
  <si>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</si>
  <si>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</si>
  <si>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</si>
  <si>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</si>
  <si>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</si>
  <si>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</si>
  <si>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</si>
  <si>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</si>
  <si>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</si>
  <si>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</si>
  <si>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</si>
  <si>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</si>
  <si>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</si>
  <si>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</si>
  <si>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</si>
  <si>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</si>
  <si>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</si>
  <si>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</si>
  <si>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</si>
  <si>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</si>
  <si>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</si>
  <si>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</si>
  <si>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</si>
  <si>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</si>
  <si>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</si>
  <si>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</si>
  <si>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</si>
  <si>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</si>
  <si>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</si>
  <si>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</si>
  <si>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</si>
  <si>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</si>
  <si>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</si>
  <si>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</si>
  <si>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</si>
  <si>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</si>
  <si>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</si>
  <si>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</si>
  <si>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</si>
  <si>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</si>
  <si>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</si>
  <si>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</si>
  <si>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</si>
  <si>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</si>
  <si>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</si>
  <si>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</si>
  <si>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</si>
  <si>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</si>
  <si>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</si>
  <si>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</si>
  <si>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</si>
  <si>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</si>
  <si>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</si>
  <si>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</si>
  <si>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</si>
  <si>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</si>
  <si>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</si>
  <si>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</si>
  <si>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</si>
  <si>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</si>
  <si>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</si>
  <si>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</si>
  <si>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</si>
  <si>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</si>
  <si>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</si>
  <si>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</si>
  <si>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</si>
  <si>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</si>
  <si>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</si>
  <si>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</si>
  <si>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</si>
  <si>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</si>
  <si>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</si>
  <si>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</si>
  <si>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</si>
  <si>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</si>
  <si>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</si>
  <si>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</si>
  <si>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</si>
  <si>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</si>
  <si>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</si>
  <si>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</si>
  <si>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</si>
  <si>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</si>
  <si>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</si>
  <si>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</si>
  <si>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</si>
  <si>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</si>
  <si>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</si>
  <si>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</si>
  <si>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</si>
  <si>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</si>
  <si>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</si>
  <si>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</si>
  <si>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</si>
  <si>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</si>
  <si>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</si>
  <si>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</si>
  <si>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</si>
  <si>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</si>
  <si>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</si>
  <si>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</si>
  <si>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</si>
  <si>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</si>
  <si>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</si>
  <si>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</si>
  <si>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</si>
  <si>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</si>
  <si>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</si>
  <si>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</si>
  <si>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</si>
  <si>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</si>
  <si>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</si>
  <si>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</si>
  <si>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</si>
  <si>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</si>
  <si>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</si>
  <si>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</si>
  <si>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</si>
  <si>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</si>
  <si>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</si>
  <si>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</si>
  <si>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</si>
  <si>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</si>
  <si>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</si>
  <si>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</si>
  <si>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</si>
  <si>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</si>
  <si>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</si>
  <si>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</si>
  <si>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</si>
  <si>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</si>
  <si>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</si>
  <si>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</si>
  <si>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</si>
  <si>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</si>
  <si>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</si>
  <si>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</si>
  <si>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</si>
  <si>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</si>
  <si>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</si>
  <si>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</si>
  <si>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</si>
  <si>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</si>
  <si>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</si>
  <si>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</si>
  <si>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</si>
  <si>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</si>
  <si>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</si>
  <si>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</si>
  <si>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</si>
  <si>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</si>
  <si>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</si>
  <si>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</si>
  <si>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</si>
  <si>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</si>
  <si>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</si>
  <si>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</si>
  <si>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</si>
  <si>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</si>
  <si>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</si>
  <si>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</si>
  <si>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</si>
  <si>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</si>
  <si>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</si>
  <si>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</si>
  <si>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</si>
  <si>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</si>
  <si>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</si>
  <si>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</si>
  <si>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</si>
  <si>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</si>
  <si>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</si>
  <si>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</si>
  <si>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</si>
  <si>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</si>
  <si>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</si>
  <si>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</si>
  <si>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</si>
  <si>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</si>
  <si>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</si>
  <si>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</si>
  <si>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</si>
  <si>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</si>
  <si>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</si>
  <si>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</si>
  <si>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</si>
  <si>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</si>
  <si>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</si>
  <si>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</si>
  <si>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</si>
  <si>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</si>
  <si>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</si>
  <si>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</si>
  <si>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</si>
  <si>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</si>
  <si>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</si>
  <si>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</si>
  <si>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</si>
  <si>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</si>
  <si>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</si>
  <si>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</si>
  <si>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</si>
  <si>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</si>
  <si>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</si>
  <si>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</si>
  <si>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</si>
  <si>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</si>
  <si>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</si>
  <si>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</si>
  <si>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</si>
  <si>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</si>
  <si>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</si>
  <si>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</si>
  <si>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</si>
  <si>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</si>
  <si>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</si>
  <si>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</si>
  <si>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</si>
  <si>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</si>
  <si>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</si>
  <si>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</si>
  <si>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</si>
  <si>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</si>
  <si>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</si>
  <si>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</si>
  <si>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</si>
  <si>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</si>
  <si>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</si>
  <si>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</si>
  <si>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</si>
  <si>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</si>
  <si>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</si>
  <si>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</si>
  <si>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</si>
  <si>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</si>
  <si>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</si>
  <si>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</si>
  <si>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</si>
  <si>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</si>
  <si>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</si>
  <si>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</si>
  <si>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</si>
  <si>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</si>
  <si>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</si>
  <si>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</si>
  <si>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</si>
  <si>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</si>
  <si>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</si>
  <si>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</si>
  <si>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</si>
  <si>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</si>
  <si>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</si>
  <si>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</si>
  <si>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</si>
  <si>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</si>
  <si>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</si>
  <si>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</si>
  <si>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</si>
  <si>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</si>
  <si>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</si>
  <si>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</si>
  <si>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</si>
  <si>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</si>
  <si>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</si>
  <si>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</si>
  <si>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</si>
  <si>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</si>
  <si>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</si>
  <si>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</si>
  <si>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</si>
  <si>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</si>
  <si>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</si>
  <si>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</si>
  <si>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</si>
  <si>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</si>
  <si>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</si>
  <si>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</si>
  <si>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</si>
  <si>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</si>
  <si>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</si>
  <si>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</si>
  <si>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</si>
  <si>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</si>
  <si>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</si>
  <si>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</si>
  <si>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</si>
  <si>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</si>
  <si>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</si>
  <si>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</si>
  <si>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</si>
  <si>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</si>
  <si>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</si>
  <si>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</si>
  <si>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</si>
  <si>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</si>
  <si>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</si>
  <si>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</si>
  <si>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</si>
  <si>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</si>
  <si>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</si>
  <si>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</si>
  <si>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</si>
  <si>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</si>
  <si>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</si>
  <si>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</si>
  <si>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</si>
  <si>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</si>
  <si>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</si>
  <si>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</si>
  <si>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</si>
  <si>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</si>
  <si>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</si>
  <si>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</si>
  <si>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</si>
  <si>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</si>
  <si>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</si>
  <si>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</si>
  <si>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</si>
  <si>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</si>
  <si>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</si>
  <si>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</si>
  <si>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</si>
  <si>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</si>
  <si>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ТОДОРОВ АД</t>
  </si>
  <si>
    <t>Съставител: Николай Колев</t>
  </si>
  <si>
    <t>Ръководител: Иван Тодоров</t>
  </si>
  <si>
    <t>Николай Колев</t>
  </si>
  <si>
    <t>Иван Тодоров</t>
  </si>
  <si>
    <t xml:space="preserve">                                    Съставител: Николай Колев                        </t>
  </si>
  <si>
    <t>1. ДЗЗД "ФОНД ГАЛЕРИЯ ЗА БЪЛГАРСКИТЕ ТАЛАНТИ"</t>
  </si>
  <si>
    <t>консолидиран</t>
  </si>
  <si>
    <t xml:space="preserve"> Ръководител:</t>
  </si>
  <si>
    <t>1. ТОДОРОВ - АГРО ЕООД</t>
  </si>
  <si>
    <t>2. ВИНОПОЛИ ЕООД</t>
  </si>
  <si>
    <t>1.ТОДОРОВ ПРОПЪРТИ МЕНИДЖМЪНТ ООД</t>
  </si>
  <si>
    <t>01.01.2009-30.09.2009</t>
  </si>
  <si>
    <t>Дата на съставяне: 25.11.2009 г.</t>
  </si>
  <si>
    <t xml:space="preserve">Дата  на съставяне: 25.11.2009                                                                                                                          </t>
  </si>
  <si>
    <t>Дата на съставяне: 25.11.2009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</si>
</sst>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24" applyNumberFormat="1" applyFont="1" applyBorder="1" applyAlignment="1">
      <alignment horizontal="center" vertical="center" wrapText="1"/>
      <protection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zoomScale="80" zoomScaleNormal="80" workbookViewId="0" topLeftCell="A1">
      <selection activeCell="A1" sqref="A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3" t="s">
        <v>1</v>
      </c>
      <c r="B3" s="584"/>
      <c r="C3" s="584"/>
      <c r="D3" s="584"/>
      <c r="E3" s="462" t="s">
        <v>858</v>
      </c>
      <c r="F3" s="217" t="s">
        <v>2</v>
      </c>
      <c r="G3" s="172"/>
      <c r="H3" s="461">
        <v>130078447</v>
      </c>
    </row>
    <row r="4" spans="1:8" ht="15">
      <c r="A4" s="583" t="s">
        <v>3</v>
      </c>
      <c r="B4" s="589"/>
      <c r="C4" s="589"/>
      <c r="D4" s="589"/>
      <c r="E4" s="504" t="s">
        <v>865</v>
      </c>
      <c r="F4" s="585" t="s">
        <v>4</v>
      </c>
      <c r="G4" s="586"/>
      <c r="H4" s="461" t="s">
        <v>159</v>
      </c>
    </row>
    <row r="5" spans="1:8" ht="15">
      <c r="A5" s="583" t="s">
        <v>5</v>
      </c>
      <c r="B5" s="584"/>
      <c r="C5" s="584"/>
      <c r="D5" s="584"/>
      <c r="E5" s="505" t="s">
        <v>870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607</v>
      </c>
      <c r="D11" s="151">
        <v>607</v>
      </c>
      <c r="E11" s="237" t="s">
        <v>22</v>
      </c>
      <c r="F11" s="242" t="s">
        <v>23</v>
      </c>
      <c r="G11" s="152">
        <v>3400</v>
      </c>
      <c r="H11" s="152">
        <v>3400</v>
      </c>
    </row>
    <row r="12" spans="1:8" ht="15">
      <c r="A12" s="235" t="s">
        <v>24</v>
      </c>
      <c r="B12" s="241" t="s">
        <v>25</v>
      </c>
      <c r="C12" s="151">
        <v>809</v>
      </c>
      <c r="D12" s="151">
        <v>817</v>
      </c>
      <c r="E12" s="237" t="s">
        <v>26</v>
      </c>
      <c r="F12" s="242" t="s">
        <v>27</v>
      </c>
      <c r="G12" s="153">
        <v>3400</v>
      </c>
      <c r="H12" s="153">
        <v>3400</v>
      </c>
    </row>
    <row r="13" spans="1:8" ht="15">
      <c r="A13" s="235" t="s">
        <v>28</v>
      </c>
      <c r="B13" s="241" t="s">
        <v>29</v>
      </c>
      <c r="C13" s="151">
        <v>699</v>
      </c>
      <c r="D13" s="151">
        <v>779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102</v>
      </c>
      <c r="D14" s="151">
        <v>105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322</v>
      </c>
      <c r="D15" s="151">
        <v>422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38</v>
      </c>
      <c r="D16" s="151">
        <v>32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</v>
      </c>
      <c r="D17" s="151">
        <v>1</v>
      </c>
      <c r="E17" s="243" t="s">
        <v>46</v>
      </c>
      <c r="F17" s="245" t="s">
        <v>47</v>
      </c>
      <c r="G17" s="154">
        <f>G11+G14+G15+G16</f>
        <v>3400</v>
      </c>
      <c r="H17" s="154">
        <f>H11+H14+H15+H16</f>
        <v>3400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32</v>
      </c>
      <c r="D18" s="151">
        <v>31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2614</v>
      </c>
      <c r="D19" s="155">
        <f>SUM(D11:D18)</f>
        <v>2794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346</v>
      </c>
      <c r="H20" s="158">
        <v>347</v>
      </c>
    </row>
    <row r="21" spans="1:18" ht="15">
      <c r="A21" s="235" t="s">
        <v>59</v>
      </c>
      <c r="B21" s="250" t="s">
        <v>60</v>
      </c>
      <c r="C21" s="151">
        <v>1973</v>
      </c>
      <c r="D21" s="151">
        <v>1616</v>
      </c>
      <c r="E21" s="251" t="s">
        <v>61</v>
      </c>
      <c r="F21" s="242" t="s">
        <v>62</v>
      </c>
      <c r="G21" s="156">
        <f>SUM(G22:G24)</f>
        <v>409</v>
      </c>
      <c r="H21" s="156">
        <f>SUM(H22:H24)</f>
        <v>409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18</v>
      </c>
      <c r="D23" s="151">
        <v>21</v>
      </c>
      <c r="E23" s="253" t="s">
        <v>68</v>
      </c>
      <c r="F23" s="242" t="s">
        <v>69</v>
      </c>
      <c r="G23" s="152">
        <v>409</v>
      </c>
      <c r="H23" s="152">
        <v>409</v>
      </c>
      <c r="M23" s="157"/>
    </row>
    <row r="24" spans="1:8" ht="15">
      <c r="A24" s="235" t="s">
        <v>70</v>
      </c>
      <c r="B24" s="241" t="s">
        <v>71</v>
      </c>
      <c r="C24" s="151">
        <v>4</v>
      </c>
      <c r="D24" s="151">
        <v>7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755</v>
      </c>
      <c r="H25" s="154">
        <f>H19+H20+H21</f>
        <v>756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13</v>
      </c>
      <c r="D26" s="151">
        <v>15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35</v>
      </c>
      <c r="D27" s="155">
        <f>SUM(D23:D26)</f>
        <v>43</v>
      </c>
      <c r="E27" s="253" t="s">
        <v>83</v>
      </c>
      <c r="F27" s="242" t="s">
        <v>84</v>
      </c>
      <c r="G27" s="154">
        <f>SUM(G28:G30)</f>
        <v>298</v>
      </c>
      <c r="H27" s="154">
        <f>SUM(H28:H30)</f>
        <v>470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470</v>
      </c>
      <c r="H28" s="152">
        <v>470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-172</v>
      </c>
      <c r="H29" s="316"/>
      <c r="M29" s="157"/>
    </row>
    <row r="30" spans="1:8" ht="15">
      <c r="A30" s="235" t="s">
        <v>90</v>
      </c>
      <c r="B30" s="241" t="s">
        <v>91</v>
      </c>
      <c r="C30" s="151">
        <v>6</v>
      </c>
      <c r="D30" s="151">
        <v>6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6</v>
      </c>
      <c r="D32" s="155">
        <f>D30+D31</f>
        <v>6</v>
      </c>
      <c r="E32" s="243" t="s">
        <v>100</v>
      </c>
      <c r="F32" s="242" t="s">
        <v>101</v>
      </c>
      <c r="G32" s="316">
        <v>-446</v>
      </c>
      <c r="H32" s="316">
        <v>-172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-148</v>
      </c>
      <c r="H33" s="154">
        <f>H27+H31+H32</f>
        <v>298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155</v>
      </c>
      <c r="D34" s="155">
        <f>SUM(D35:D38)</f>
        <v>8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0</v>
      </c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4007</v>
      </c>
      <c r="H36" s="154">
        <f>H25+H17+H33</f>
        <v>4454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155</v>
      </c>
      <c r="D38" s="151">
        <v>8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>
        <v>705</v>
      </c>
    </row>
    <row r="45" spans="1:15" ht="15">
      <c r="A45" s="235" t="s">
        <v>136</v>
      </c>
      <c r="B45" s="249" t="s">
        <v>137</v>
      </c>
      <c r="C45" s="155">
        <f>C34+C39+C44</f>
        <v>155</v>
      </c>
      <c r="D45" s="155">
        <f>D34+D39+D44</f>
        <v>8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66</v>
      </c>
      <c r="H48" s="152">
        <v>117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66</v>
      </c>
      <c r="H49" s="154">
        <f>SUM(H43:H48)</f>
        <v>822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110</v>
      </c>
      <c r="H53" s="152">
        <v>109</v>
      </c>
    </row>
    <row r="54" spans="1:8" ht="15">
      <c r="A54" s="235" t="s">
        <v>166</v>
      </c>
      <c r="B54" s="249" t="s">
        <v>167</v>
      </c>
      <c r="C54" s="151">
        <v>31</v>
      </c>
      <c r="D54" s="151">
        <v>30</v>
      </c>
      <c r="E54" s="237" t="s">
        <v>168</v>
      </c>
      <c r="F54" s="245" t="s">
        <v>169</v>
      </c>
      <c r="G54" s="152">
        <v>768</v>
      </c>
      <c r="H54" s="152">
        <v>338</v>
      </c>
    </row>
    <row r="55" spans="1:18" ht="25.5">
      <c r="A55" s="269" t="s">
        <v>170</v>
      </c>
      <c r="B55" s="270" t="s">
        <v>171</v>
      </c>
      <c r="C55" s="155">
        <f>C19+C20+C21+C27+C32+C45+C51+C53+C54</f>
        <v>4814</v>
      </c>
      <c r="D55" s="155">
        <f>D19+D20+D21+D27+D32+D45+D51+D53+D54</f>
        <v>4497</v>
      </c>
      <c r="E55" s="237" t="s">
        <v>172</v>
      </c>
      <c r="F55" s="261" t="s">
        <v>173</v>
      </c>
      <c r="G55" s="154">
        <f>G49+G51+G52+G53+G54</f>
        <v>944</v>
      </c>
      <c r="H55" s="154">
        <f>H49+H51+H52+H53+H54</f>
        <v>1269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330</v>
      </c>
      <c r="D58" s="151">
        <v>231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276</v>
      </c>
      <c r="D59" s="151">
        <v>206</v>
      </c>
      <c r="E59" s="251" t="s">
        <v>181</v>
      </c>
      <c r="F59" s="242" t="s">
        <v>182</v>
      </c>
      <c r="G59" s="152">
        <v>1100</v>
      </c>
      <c r="H59" s="152">
        <v>1000</v>
      </c>
      <c r="M59" s="157"/>
    </row>
    <row r="60" spans="1:8" ht="15">
      <c r="A60" s="235" t="s">
        <v>183</v>
      </c>
      <c r="B60" s="241" t="s">
        <v>184</v>
      </c>
      <c r="C60" s="151">
        <v>168</v>
      </c>
      <c r="D60" s="151">
        <v>190</v>
      </c>
      <c r="E60" s="237" t="s">
        <v>185</v>
      </c>
      <c r="F60" s="242" t="s">
        <v>186</v>
      </c>
      <c r="G60" s="152">
        <v>50</v>
      </c>
      <c r="H60" s="152">
        <v>168</v>
      </c>
    </row>
    <row r="61" spans="1:18" ht="15">
      <c r="A61" s="235" t="s">
        <v>187</v>
      </c>
      <c r="B61" s="244" t="s">
        <v>188</v>
      </c>
      <c r="C61" s="151">
        <v>937</v>
      </c>
      <c r="D61" s="151">
        <v>1069</v>
      </c>
      <c r="E61" s="243" t="s">
        <v>189</v>
      </c>
      <c r="F61" s="272" t="s">
        <v>190</v>
      </c>
      <c r="G61" s="154">
        <f>SUM(G62:G68)</f>
        <v>1104</v>
      </c>
      <c r="H61" s="154">
        <f>SUM(H62:H68)</f>
        <v>751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266</v>
      </c>
      <c r="H62" s="152">
        <v>200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1711</v>
      </c>
      <c r="D64" s="155">
        <f>SUM(D58:D63)</f>
        <v>1696</v>
      </c>
      <c r="E64" s="237" t="s">
        <v>200</v>
      </c>
      <c r="F64" s="242" t="s">
        <v>201</v>
      </c>
      <c r="G64" s="152">
        <v>498</v>
      </c>
      <c r="H64" s="152">
        <v>442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220</v>
      </c>
      <c r="H66" s="152">
        <v>30</v>
      </c>
    </row>
    <row r="67" spans="1:8" ht="15">
      <c r="A67" s="235" t="s">
        <v>207</v>
      </c>
      <c r="B67" s="241" t="s">
        <v>208</v>
      </c>
      <c r="C67" s="151">
        <v>32</v>
      </c>
      <c r="D67" s="151">
        <v>731</v>
      </c>
      <c r="E67" s="237" t="s">
        <v>209</v>
      </c>
      <c r="F67" s="242" t="s">
        <v>210</v>
      </c>
      <c r="G67" s="152">
        <v>68</v>
      </c>
      <c r="H67" s="152">
        <v>11</v>
      </c>
    </row>
    <row r="68" spans="1:8" ht="15">
      <c r="A68" s="235" t="s">
        <v>211</v>
      </c>
      <c r="B68" s="241" t="s">
        <v>212</v>
      </c>
      <c r="C68" s="151">
        <v>236</v>
      </c>
      <c r="D68" s="151">
        <v>404</v>
      </c>
      <c r="E68" s="237" t="s">
        <v>213</v>
      </c>
      <c r="F68" s="242" t="s">
        <v>214</v>
      </c>
      <c r="G68" s="152">
        <v>52</v>
      </c>
      <c r="H68" s="152">
        <v>68</v>
      </c>
    </row>
    <row r="69" spans="1:8" ht="15">
      <c r="A69" s="235" t="s">
        <v>215</v>
      </c>
      <c r="B69" s="241" t="s">
        <v>216</v>
      </c>
      <c r="C69" s="151">
        <v>112</v>
      </c>
      <c r="D69" s="151">
        <v>116</v>
      </c>
      <c r="E69" s="251" t="s">
        <v>78</v>
      </c>
      <c r="F69" s="242" t="s">
        <v>217</v>
      </c>
      <c r="G69" s="152">
        <v>9</v>
      </c>
      <c r="H69" s="152">
        <v>8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4</v>
      </c>
      <c r="D71" s="151"/>
      <c r="E71" s="253" t="s">
        <v>46</v>
      </c>
      <c r="F71" s="273" t="s">
        <v>224</v>
      </c>
      <c r="G71" s="161">
        <f>G59+G60+G61+G69+G70</f>
        <v>2263</v>
      </c>
      <c r="H71" s="161">
        <f>H59+H60+H61+H69+H70</f>
        <v>1927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11</v>
      </c>
      <c r="D72" s="151">
        <v>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5</v>
      </c>
      <c r="D74" s="151">
        <v>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400</v>
      </c>
      <c r="D75" s="155">
        <f>SUM(D67:D74)</f>
        <v>1256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2</v>
      </c>
      <c r="H76" s="152">
        <v>2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2265</v>
      </c>
      <c r="H79" s="162">
        <f>H71+H74+H75+H76</f>
        <v>1929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259</v>
      </c>
      <c r="D87" s="151">
        <v>166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10</v>
      </c>
      <c r="D88" s="151">
        <v>12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3</v>
      </c>
      <c r="D89" s="151">
        <v>3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272</v>
      </c>
      <c r="D91" s="155">
        <f>SUM(D87:D90)</f>
        <v>181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19</v>
      </c>
      <c r="D92" s="151">
        <v>22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2402</v>
      </c>
      <c r="D93" s="155">
        <f>D64+D75+D84+D91+D92</f>
        <v>3155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7216</v>
      </c>
      <c r="D94" s="164">
        <f>D93+D55</f>
        <v>7652</v>
      </c>
      <c r="E94" s="449" t="s">
        <v>270</v>
      </c>
      <c r="F94" s="289" t="s">
        <v>271</v>
      </c>
      <c r="G94" s="165">
        <f>G36+G39+G55+G79</f>
        <v>7216</v>
      </c>
      <c r="H94" s="165">
        <f>H36+H39+H55+H79</f>
        <v>7652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871</v>
      </c>
      <c r="B98" s="432"/>
      <c r="C98" s="587" t="s">
        <v>859</v>
      </c>
      <c r="D98" s="587"/>
      <c r="E98" s="587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7" t="s">
        <v>860</v>
      </c>
      <c r="D100" s="588"/>
      <c r="E100" s="58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79" t="str">
        <f>'справка №1-БАЛАНС'!E3</f>
        <v>ТОДОРОВ АД</v>
      </c>
      <c r="C2" s="579"/>
      <c r="D2" s="579"/>
      <c r="E2" s="579"/>
      <c r="F2" s="581" t="s">
        <v>2</v>
      </c>
      <c r="G2" s="581"/>
      <c r="H2" s="526">
        <f>'справка №1-БАЛАНС'!H3</f>
        <v>130078447</v>
      </c>
    </row>
    <row r="3" spans="1:8" ht="15">
      <c r="A3" s="467" t="s">
        <v>274</v>
      </c>
      <c r="B3" s="579" t="str">
        <f>'справка №1-БАЛАНС'!E4</f>
        <v>консолидиран</v>
      </c>
      <c r="C3" s="579"/>
      <c r="D3" s="579"/>
      <c r="E3" s="57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0" t="str">
        <f>'справка №1-БАЛАНС'!E5</f>
        <v>01.01.2009-30.09.2009</v>
      </c>
      <c r="C4" s="580"/>
      <c r="D4" s="580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604</v>
      </c>
      <c r="D9" s="46">
        <v>513</v>
      </c>
      <c r="E9" s="298" t="s">
        <v>284</v>
      </c>
      <c r="F9" s="549" t="s">
        <v>285</v>
      </c>
      <c r="G9" s="550">
        <v>1020</v>
      </c>
      <c r="H9" s="550">
        <v>1451</v>
      </c>
    </row>
    <row r="10" spans="1:8" ht="12">
      <c r="A10" s="298" t="s">
        <v>286</v>
      </c>
      <c r="B10" s="299" t="s">
        <v>287</v>
      </c>
      <c r="C10" s="46">
        <v>438</v>
      </c>
      <c r="D10" s="46">
        <v>319</v>
      </c>
      <c r="E10" s="298" t="s">
        <v>288</v>
      </c>
      <c r="F10" s="549" t="s">
        <v>289</v>
      </c>
      <c r="G10" s="550">
        <v>44</v>
      </c>
      <c r="H10" s="550">
        <v>218</v>
      </c>
    </row>
    <row r="11" spans="1:8" ht="12">
      <c r="A11" s="298" t="s">
        <v>290</v>
      </c>
      <c r="B11" s="299" t="s">
        <v>291</v>
      </c>
      <c r="C11" s="46">
        <v>185</v>
      </c>
      <c r="D11" s="46">
        <v>202</v>
      </c>
      <c r="E11" s="300" t="s">
        <v>292</v>
      </c>
      <c r="F11" s="549" t="s">
        <v>293</v>
      </c>
      <c r="G11" s="550">
        <v>30</v>
      </c>
      <c r="H11" s="550">
        <v>413</v>
      </c>
    </row>
    <row r="12" spans="1:8" ht="12">
      <c r="A12" s="298" t="s">
        <v>294</v>
      </c>
      <c r="B12" s="299" t="s">
        <v>295</v>
      </c>
      <c r="C12" s="46">
        <v>361</v>
      </c>
      <c r="D12" s="46">
        <v>407</v>
      </c>
      <c r="E12" s="300" t="s">
        <v>78</v>
      </c>
      <c r="F12" s="549" t="s">
        <v>296</v>
      </c>
      <c r="G12" s="550">
        <v>17</v>
      </c>
      <c r="H12" s="550">
        <v>48</v>
      </c>
    </row>
    <row r="13" spans="1:18" ht="12">
      <c r="A13" s="298" t="s">
        <v>297</v>
      </c>
      <c r="B13" s="299" t="s">
        <v>298</v>
      </c>
      <c r="C13" s="46">
        <v>52</v>
      </c>
      <c r="D13" s="46">
        <v>63</v>
      </c>
      <c r="E13" s="301" t="s">
        <v>51</v>
      </c>
      <c r="F13" s="551" t="s">
        <v>299</v>
      </c>
      <c r="G13" s="548">
        <f>SUM(G9:G12)</f>
        <v>1111</v>
      </c>
      <c r="H13" s="548">
        <f>SUM(H9:H12)</f>
        <v>2130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40</v>
      </c>
      <c r="D14" s="46">
        <v>212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7</v>
      </c>
      <c r="D15" s="47">
        <v>197</v>
      </c>
      <c r="E15" s="296" t="s">
        <v>304</v>
      </c>
      <c r="F15" s="554" t="s">
        <v>305</v>
      </c>
      <c r="G15" s="550">
        <v>1</v>
      </c>
      <c r="H15" s="550">
        <v>9</v>
      </c>
    </row>
    <row r="16" spans="1:8" ht="12">
      <c r="A16" s="298" t="s">
        <v>306</v>
      </c>
      <c r="B16" s="299" t="s">
        <v>307</v>
      </c>
      <c r="C16" s="47">
        <f>52-356</f>
        <v>-304</v>
      </c>
      <c r="D16" s="47">
        <v>116</v>
      </c>
      <c r="E16" s="298" t="s">
        <v>308</v>
      </c>
      <c r="F16" s="552" t="s">
        <v>309</v>
      </c>
      <c r="G16" s="555">
        <v>1</v>
      </c>
      <c r="H16" s="555">
        <v>9</v>
      </c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1383</v>
      </c>
      <c r="D19" s="49">
        <f>SUM(D9:D15)+D16</f>
        <v>2029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166</v>
      </c>
      <c r="D22" s="46">
        <v>285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>
        <v>20</v>
      </c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>
        <v>2</v>
      </c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9</v>
      </c>
      <c r="D25" s="46">
        <v>11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175</v>
      </c>
      <c r="D26" s="49">
        <f>SUM(D22:D25)</f>
        <v>318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1558</v>
      </c>
      <c r="D28" s="50">
        <f>D26+D19</f>
        <v>2347</v>
      </c>
      <c r="E28" s="127" t="s">
        <v>338</v>
      </c>
      <c r="F28" s="554" t="s">
        <v>339</v>
      </c>
      <c r="G28" s="548">
        <f>G13+G15+G24</f>
        <v>1112</v>
      </c>
      <c r="H28" s="548">
        <f>H13+H15+H24</f>
        <v>2139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446</v>
      </c>
      <c r="H30" s="53">
        <f>IF((D28-H28)&gt;0,D28-H28,0)</f>
        <v>208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1558</v>
      </c>
      <c r="D33" s="49">
        <f>D28-D31+D32</f>
        <v>2347</v>
      </c>
      <c r="E33" s="127" t="s">
        <v>352</v>
      </c>
      <c r="F33" s="554" t="s">
        <v>353</v>
      </c>
      <c r="G33" s="53">
        <f>G32-G31+G28</f>
        <v>1112</v>
      </c>
      <c r="H33" s="53">
        <f>H32-H31+H28</f>
        <v>2139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446</v>
      </c>
      <c r="H34" s="548">
        <f>IF((D33-H33)&gt;0,D33-H33,0)</f>
        <v>208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446</v>
      </c>
      <c r="H39" s="559">
        <f>IF(H34&gt;0,IF(D35+H34&lt;0,0,D35+H34),IF(D34-D35&lt;0,D35-D34,0))</f>
        <v>208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446</v>
      </c>
      <c r="H41" s="52">
        <f>IF(D39=0,IF(H39-H40&gt;0,H39-H40+D40,0),IF(D39-D40&lt;0,D40-D39+H40,0))</f>
        <v>208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1558</v>
      </c>
      <c r="D42" s="53">
        <f>D33+D35+D39</f>
        <v>2347</v>
      </c>
      <c r="E42" s="128" t="s">
        <v>379</v>
      </c>
      <c r="F42" s="129" t="s">
        <v>380</v>
      </c>
      <c r="G42" s="53">
        <f>G39+G33</f>
        <v>1558</v>
      </c>
      <c r="H42" s="53">
        <f>H39+H33</f>
        <v>2347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2" t="s">
        <v>856</v>
      </c>
      <c r="B45" s="582"/>
      <c r="C45" s="582"/>
      <c r="D45" s="582"/>
      <c r="E45" s="58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40142</v>
      </c>
      <c r="C48" s="427" t="s">
        <v>381</v>
      </c>
      <c r="D48" s="590" t="s">
        <v>861</v>
      </c>
      <c r="E48" s="590"/>
      <c r="F48" s="590"/>
      <c r="G48" s="590"/>
      <c r="H48" s="590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78" t="s">
        <v>862</v>
      </c>
      <c r="E50" s="578"/>
      <c r="F50" s="578"/>
      <c r="G50" s="578"/>
      <c r="H50" s="57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968503937007874" right="0.03937007874015748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ТОДОРОВ АД</v>
      </c>
      <c r="C4" s="541" t="s">
        <v>2</v>
      </c>
      <c r="D4" s="541">
        <f>'справка №1-БАЛАНС'!H3</f>
        <v>130078447</v>
      </c>
      <c r="E4" s="323"/>
      <c r="F4" s="323"/>
    </row>
    <row r="5" spans="1:4" ht="15">
      <c r="A5" s="470" t="s">
        <v>274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01.01.2009-30.09.2009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2280</v>
      </c>
      <c r="D10" s="54">
        <v>2471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-1045</v>
      </c>
      <c r="D11" s="54">
        <v>-1658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-146</v>
      </c>
      <c r="D13" s="54">
        <v>-395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-58</v>
      </c>
      <c r="D14" s="54">
        <v>19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-25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-152</v>
      </c>
      <c r="D17" s="54">
        <v>-300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>
        <v>-2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-10</v>
      </c>
      <c r="D19" s="54">
        <v>-33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844</v>
      </c>
      <c r="D20" s="55">
        <f>SUM(D10:D19)</f>
        <v>102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-396</v>
      </c>
      <c r="D22" s="54">
        <v>-1205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437</v>
      </c>
      <c r="D23" s="54">
        <v>265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>
        <v>-147</v>
      </c>
      <c r="D27" s="54">
        <v>-149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>
        <v>46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-106</v>
      </c>
      <c r="D32" s="55">
        <f>SUM(D22:D31)</f>
        <v>-1043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2538</v>
      </c>
      <c r="D36" s="54">
        <v>2494</v>
      </c>
      <c r="E36" s="130"/>
      <c r="F36" s="130"/>
    </row>
    <row r="37" spans="1:6" ht="12">
      <c r="A37" s="332" t="s">
        <v>437</v>
      </c>
      <c r="B37" s="333" t="s">
        <v>438</v>
      </c>
      <c r="C37" s="54">
        <v>-3140</v>
      </c>
      <c r="D37" s="54">
        <v>-1485</v>
      </c>
      <c r="E37" s="130"/>
      <c r="F37" s="130"/>
    </row>
    <row r="38" spans="1:6" ht="12">
      <c r="A38" s="332" t="s">
        <v>439</v>
      </c>
      <c r="B38" s="333" t="s">
        <v>440</v>
      </c>
      <c r="C38" s="54">
        <v>-45</v>
      </c>
      <c r="D38" s="54">
        <v>-68</v>
      </c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>
        <v>7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-647</v>
      </c>
      <c r="D42" s="55">
        <f>SUM(D34:D41)</f>
        <v>948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91</v>
      </c>
      <c r="D43" s="55">
        <f>D42+D32+D20</f>
        <v>7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181</v>
      </c>
      <c r="D44" s="132">
        <v>92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272</v>
      </c>
      <c r="D45" s="55">
        <f>D44+D43</f>
        <v>99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269</v>
      </c>
      <c r="D46" s="56">
        <v>96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3</v>
      </c>
      <c r="D47" s="56">
        <v>3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859</v>
      </c>
      <c r="C50" s="591"/>
      <c r="D50" s="59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860</v>
      </c>
      <c r="C52" s="591"/>
      <c r="D52" s="59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5748031496062992" right="0.15748031496062992" top="1.1023622047244095" bottom="0.984251968503937" header="0.5118110236220472" footer="0.5118110236220472"/>
  <pageSetup horizontalDpi="600" verticalDpi="600" orientation="landscape" paperSize="9" scale="68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showGridLines="0" workbookViewId="0" topLeftCell="A1">
      <selection activeCell="A1" sqref="A1:M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ТОДОРОВ АД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>
        <f>'справка №1-БАЛАНС'!H3</f>
        <v>130078447</v>
      </c>
      <c r="N3" s="2"/>
    </row>
    <row r="4" spans="1:15" s="532" customFormat="1" ht="13.5" customHeight="1">
      <c r="A4" s="467" t="s">
        <v>460</v>
      </c>
      <c r="B4" s="594" t="str">
        <f>'справка №1-БАЛАНС'!E4</f>
        <v>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4</v>
      </c>
      <c r="L4" s="597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8" t="str">
        <f>'справка №1-БАЛАНС'!E5</f>
        <v>01.01.2009-30.09.2009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3400</v>
      </c>
      <c r="D11" s="58">
        <f>'справка №1-БАЛАНС'!H19</f>
        <v>0</v>
      </c>
      <c r="E11" s="58">
        <f>'справка №1-БАЛАНС'!H20</f>
        <v>347</v>
      </c>
      <c r="F11" s="58">
        <f>'справка №1-БАЛАНС'!H22</f>
        <v>0</v>
      </c>
      <c r="G11" s="58">
        <f>'справка №1-БАЛАНС'!H23</f>
        <v>409</v>
      </c>
      <c r="H11" s="60"/>
      <c r="I11" s="58">
        <f>'справка №1-БАЛАНС'!H28+'справка №1-БАЛАНС'!H31</f>
        <v>470</v>
      </c>
      <c r="J11" s="58">
        <f>'справка №1-БАЛАНС'!H29+'справка №1-БАЛАНС'!H32</f>
        <v>-172</v>
      </c>
      <c r="K11" s="60"/>
      <c r="L11" s="344">
        <f>SUM(C11:K11)</f>
        <v>4454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3400</v>
      </c>
      <c r="D15" s="61">
        <f aca="true" t="shared" si="2" ref="D15:M15">D11+D12</f>
        <v>0</v>
      </c>
      <c r="E15" s="61">
        <f t="shared" si="2"/>
        <v>347</v>
      </c>
      <c r="F15" s="61">
        <f t="shared" si="2"/>
        <v>0</v>
      </c>
      <c r="G15" s="61">
        <f t="shared" si="2"/>
        <v>409</v>
      </c>
      <c r="H15" s="61">
        <f t="shared" si="2"/>
        <v>0</v>
      </c>
      <c r="I15" s="61">
        <f t="shared" si="2"/>
        <v>470</v>
      </c>
      <c r="J15" s="61">
        <f t="shared" si="2"/>
        <v>-172</v>
      </c>
      <c r="K15" s="61">
        <f t="shared" si="2"/>
        <v>0</v>
      </c>
      <c r="L15" s="344">
        <f t="shared" si="1"/>
        <v>4454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-446</v>
      </c>
      <c r="K16" s="60"/>
      <c r="L16" s="344">
        <f t="shared" si="1"/>
        <v>-446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-1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-1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>
        <v>1</v>
      </c>
      <c r="F23" s="185"/>
      <c r="G23" s="185"/>
      <c r="H23" s="185"/>
      <c r="I23" s="185"/>
      <c r="J23" s="185"/>
      <c r="K23" s="185"/>
      <c r="L23" s="344">
        <f t="shared" si="1"/>
        <v>1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3400</v>
      </c>
      <c r="D29" s="59">
        <f aca="true" t="shared" si="6" ref="D29:M29">D17+D20+D21+D24+D28+D27+D15+D16</f>
        <v>0</v>
      </c>
      <c r="E29" s="59">
        <f t="shared" si="6"/>
        <v>346</v>
      </c>
      <c r="F29" s="59">
        <f t="shared" si="6"/>
        <v>0</v>
      </c>
      <c r="G29" s="59">
        <f t="shared" si="6"/>
        <v>409</v>
      </c>
      <c r="H29" s="59">
        <f t="shared" si="6"/>
        <v>0</v>
      </c>
      <c r="I29" s="59">
        <f t="shared" si="6"/>
        <v>470</v>
      </c>
      <c r="J29" s="59">
        <f t="shared" si="6"/>
        <v>-618</v>
      </c>
      <c r="K29" s="59">
        <f t="shared" si="6"/>
        <v>0</v>
      </c>
      <c r="L29" s="344">
        <f t="shared" si="1"/>
        <v>4007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3400</v>
      </c>
      <c r="D32" s="59">
        <f t="shared" si="7"/>
        <v>0</v>
      </c>
      <c r="E32" s="59">
        <f t="shared" si="7"/>
        <v>346</v>
      </c>
      <c r="F32" s="59">
        <f t="shared" si="7"/>
        <v>0</v>
      </c>
      <c r="G32" s="59">
        <f t="shared" si="7"/>
        <v>409</v>
      </c>
      <c r="H32" s="59">
        <f t="shared" si="7"/>
        <v>0</v>
      </c>
      <c r="I32" s="59">
        <f t="shared" si="7"/>
        <v>470</v>
      </c>
      <c r="J32" s="59">
        <f t="shared" si="7"/>
        <v>-618</v>
      </c>
      <c r="K32" s="59">
        <f t="shared" si="7"/>
        <v>0</v>
      </c>
      <c r="L32" s="344">
        <f t="shared" si="1"/>
        <v>4007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857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872</v>
      </c>
      <c r="B38" s="19"/>
      <c r="C38" s="15"/>
      <c r="D38" s="593" t="s">
        <v>381</v>
      </c>
      <c r="E38" s="593"/>
      <c r="F38" s="593" t="s">
        <v>861</v>
      </c>
      <c r="G38" s="593"/>
      <c r="H38" s="593"/>
      <c r="I38" s="593"/>
      <c r="J38" s="15" t="s">
        <v>866</v>
      </c>
      <c r="K38" s="15"/>
      <c r="L38" s="593" t="s">
        <v>862</v>
      </c>
      <c r="M38" s="593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1" t="s">
        <v>383</v>
      </c>
      <c r="B2" s="612"/>
      <c r="C2" s="613" t="str">
        <f>'справка №1-БАЛАНС'!E3</f>
        <v>ТОДОРОВ АД</v>
      </c>
      <c r="D2" s="613"/>
      <c r="E2" s="613"/>
      <c r="F2" s="613"/>
      <c r="G2" s="613"/>
      <c r="H2" s="613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130078447</v>
      </c>
      <c r="P2" s="483"/>
      <c r="Q2" s="483"/>
      <c r="R2" s="526"/>
    </row>
    <row r="3" spans="1:18" ht="15">
      <c r="A3" s="611" t="s">
        <v>5</v>
      </c>
      <c r="B3" s="612"/>
      <c r="C3" s="614" t="str">
        <f>'справка №1-БАЛАНС'!E5</f>
        <v>01.01.2009-30.09.2009</v>
      </c>
      <c r="D3" s="614"/>
      <c r="E3" s="614"/>
      <c r="F3" s="485"/>
      <c r="G3" s="485"/>
      <c r="H3" s="485"/>
      <c r="I3" s="485"/>
      <c r="J3" s="485"/>
      <c r="K3" s="485"/>
      <c r="L3" s="485"/>
      <c r="M3" s="603" t="s">
        <v>4</v>
      </c>
      <c r="N3" s="603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4" t="s">
        <v>463</v>
      </c>
      <c r="B5" s="605"/>
      <c r="C5" s="608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1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1" t="s">
        <v>528</v>
      </c>
      <c r="R5" s="601" t="s">
        <v>529</v>
      </c>
    </row>
    <row r="6" spans="1:18" s="100" customFormat="1" ht="48">
      <c r="A6" s="606"/>
      <c r="B6" s="607"/>
      <c r="C6" s="609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2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2"/>
      <c r="R6" s="602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607</v>
      </c>
      <c r="E9" s="189"/>
      <c r="F9" s="189"/>
      <c r="G9" s="74">
        <f>D9+E9-F9</f>
        <v>607</v>
      </c>
      <c r="H9" s="65"/>
      <c r="I9" s="65"/>
      <c r="J9" s="74">
        <f>G9+H9-I9</f>
        <v>607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607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856</v>
      </c>
      <c r="E10" s="189"/>
      <c r="F10" s="189"/>
      <c r="G10" s="74">
        <f aca="true" t="shared" si="2" ref="G10:G39">D10+E10-F10</f>
        <v>856</v>
      </c>
      <c r="H10" s="65"/>
      <c r="I10" s="65"/>
      <c r="J10" s="74">
        <f aca="true" t="shared" si="3" ref="J10:J39">G10+H10-I10</f>
        <v>856</v>
      </c>
      <c r="K10" s="65">
        <v>39</v>
      </c>
      <c r="L10" s="65">
        <v>8</v>
      </c>
      <c r="M10" s="65"/>
      <c r="N10" s="74">
        <f aca="true" t="shared" si="4" ref="N10:N39">K10+L10-M10</f>
        <v>47</v>
      </c>
      <c r="O10" s="65"/>
      <c r="P10" s="65"/>
      <c r="Q10" s="74">
        <f t="shared" si="0"/>
        <v>47</v>
      </c>
      <c r="R10" s="74">
        <f t="shared" si="1"/>
        <v>809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1147</v>
      </c>
      <c r="E11" s="189">
        <v>1</v>
      </c>
      <c r="F11" s="189">
        <v>1</v>
      </c>
      <c r="G11" s="74">
        <f t="shared" si="2"/>
        <v>1147</v>
      </c>
      <c r="H11" s="65"/>
      <c r="I11" s="65"/>
      <c r="J11" s="74">
        <f t="shared" si="3"/>
        <v>1147</v>
      </c>
      <c r="K11" s="65">
        <v>368</v>
      </c>
      <c r="L11" s="65">
        <v>81</v>
      </c>
      <c r="M11" s="65">
        <v>1</v>
      </c>
      <c r="N11" s="74">
        <f t="shared" si="4"/>
        <v>448</v>
      </c>
      <c r="O11" s="65"/>
      <c r="P11" s="65"/>
      <c r="Q11" s="74">
        <f t="shared" si="0"/>
        <v>448</v>
      </c>
      <c r="R11" s="74">
        <f t="shared" si="1"/>
        <v>699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113</v>
      </c>
      <c r="E12" s="189"/>
      <c r="F12" s="189"/>
      <c r="G12" s="74">
        <f t="shared" si="2"/>
        <v>113</v>
      </c>
      <c r="H12" s="65"/>
      <c r="I12" s="65"/>
      <c r="J12" s="74">
        <f t="shared" si="3"/>
        <v>113</v>
      </c>
      <c r="K12" s="65">
        <v>8</v>
      </c>
      <c r="L12" s="65">
        <v>3</v>
      </c>
      <c r="M12" s="65"/>
      <c r="N12" s="74">
        <f t="shared" si="4"/>
        <v>11</v>
      </c>
      <c r="O12" s="65"/>
      <c r="P12" s="65"/>
      <c r="Q12" s="74">
        <f t="shared" si="0"/>
        <v>11</v>
      </c>
      <c r="R12" s="74">
        <f t="shared" si="1"/>
        <v>102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602</v>
      </c>
      <c r="E13" s="189">
        <v>1</v>
      </c>
      <c r="F13" s="189">
        <v>106</v>
      </c>
      <c r="G13" s="74">
        <f t="shared" si="2"/>
        <v>497</v>
      </c>
      <c r="H13" s="65"/>
      <c r="I13" s="65"/>
      <c r="J13" s="74">
        <f t="shared" si="3"/>
        <v>497</v>
      </c>
      <c r="K13" s="65">
        <v>180</v>
      </c>
      <c r="L13" s="65">
        <v>77</v>
      </c>
      <c r="M13" s="65">
        <v>82</v>
      </c>
      <c r="N13" s="74">
        <f t="shared" si="4"/>
        <v>175</v>
      </c>
      <c r="O13" s="65"/>
      <c r="P13" s="65"/>
      <c r="Q13" s="74">
        <f t="shared" si="0"/>
        <v>175</v>
      </c>
      <c r="R13" s="74">
        <f t="shared" si="1"/>
        <v>322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78</v>
      </c>
      <c r="E14" s="189">
        <v>17</v>
      </c>
      <c r="F14" s="189">
        <v>8</v>
      </c>
      <c r="G14" s="74">
        <f t="shared" si="2"/>
        <v>87</v>
      </c>
      <c r="H14" s="65"/>
      <c r="I14" s="65"/>
      <c r="J14" s="74">
        <f t="shared" si="3"/>
        <v>87</v>
      </c>
      <c r="K14" s="65">
        <v>46</v>
      </c>
      <c r="L14" s="65">
        <v>8</v>
      </c>
      <c r="M14" s="65">
        <v>5</v>
      </c>
      <c r="N14" s="74">
        <f t="shared" si="4"/>
        <v>49</v>
      </c>
      <c r="O14" s="65"/>
      <c r="P14" s="65"/>
      <c r="Q14" s="74">
        <f t="shared" si="0"/>
        <v>49</v>
      </c>
      <c r="R14" s="74">
        <f t="shared" si="1"/>
        <v>38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>
        <v>1</v>
      </c>
      <c r="E15" s="457">
        <v>12</v>
      </c>
      <c r="F15" s="457">
        <v>8</v>
      </c>
      <c r="G15" s="74">
        <f t="shared" si="2"/>
        <v>5</v>
      </c>
      <c r="H15" s="458"/>
      <c r="I15" s="458"/>
      <c r="J15" s="74">
        <f t="shared" si="3"/>
        <v>5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5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31</v>
      </c>
      <c r="E16" s="189">
        <v>1</v>
      </c>
      <c r="F16" s="189"/>
      <c r="G16" s="74">
        <f t="shared" si="2"/>
        <v>32</v>
      </c>
      <c r="H16" s="65"/>
      <c r="I16" s="65"/>
      <c r="J16" s="74">
        <f t="shared" si="3"/>
        <v>32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32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3435</v>
      </c>
      <c r="E17" s="194">
        <f>SUM(E9:E16)</f>
        <v>32</v>
      </c>
      <c r="F17" s="194">
        <f>SUM(F9:F16)</f>
        <v>123</v>
      </c>
      <c r="G17" s="74">
        <f t="shared" si="2"/>
        <v>3344</v>
      </c>
      <c r="H17" s="75">
        <f>SUM(H9:H16)</f>
        <v>0</v>
      </c>
      <c r="I17" s="75">
        <f>SUM(I9:I16)</f>
        <v>0</v>
      </c>
      <c r="J17" s="74">
        <f t="shared" si="3"/>
        <v>3344</v>
      </c>
      <c r="K17" s="75">
        <f>SUM(K9:K16)</f>
        <v>641</v>
      </c>
      <c r="L17" s="75">
        <f>SUM(L9:L16)</f>
        <v>177</v>
      </c>
      <c r="M17" s="75">
        <f>SUM(M9:M16)</f>
        <v>88</v>
      </c>
      <c r="N17" s="74">
        <f t="shared" si="4"/>
        <v>730</v>
      </c>
      <c r="O17" s="75">
        <f>SUM(O9:O16)</f>
        <v>0</v>
      </c>
      <c r="P17" s="75">
        <f>SUM(P9:P16)</f>
        <v>0</v>
      </c>
      <c r="Q17" s="74">
        <f t="shared" si="5"/>
        <v>730</v>
      </c>
      <c r="R17" s="74">
        <f t="shared" si="6"/>
        <v>2614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>
        <v>1616</v>
      </c>
      <c r="E19" s="187">
        <v>360</v>
      </c>
      <c r="F19" s="187">
        <v>3</v>
      </c>
      <c r="G19" s="74">
        <f t="shared" si="2"/>
        <v>1973</v>
      </c>
      <c r="H19" s="63"/>
      <c r="I19" s="63"/>
      <c r="J19" s="74">
        <f t="shared" si="3"/>
        <v>1973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1973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v>35</v>
      </c>
      <c r="E21" s="189"/>
      <c r="F21" s="189"/>
      <c r="G21" s="74">
        <f t="shared" si="2"/>
        <v>35</v>
      </c>
      <c r="H21" s="65"/>
      <c r="I21" s="65"/>
      <c r="J21" s="74">
        <f t="shared" si="3"/>
        <v>35</v>
      </c>
      <c r="K21" s="65">
        <v>14</v>
      </c>
      <c r="L21" s="65">
        <v>3</v>
      </c>
      <c r="M21" s="65"/>
      <c r="N21" s="74">
        <f t="shared" si="4"/>
        <v>17</v>
      </c>
      <c r="O21" s="65"/>
      <c r="P21" s="65"/>
      <c r="Q21" s="74">
        <f t="shared" si="5"/>
        <v>17</v>
      </c>
      <c r="R21" s="74">
        <f t="shared" si="6"/>
        <v>18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11</v>
      </c>
      <c r="E22" s="189"/>
      <c r="F22" s="189"/>
      <c r="G22" s="74">
        <f t="shared" si="2"/>
        <v>11</v>
      </c>
      <c r="H22" s="65"/>
      <c r="I22" s="65"/>
      <c r="J22" s="74">
        <f t="shared" si="3"/>
        <v>11</v>
      </c>
      <c r="K22" s="65">
        <v>4</v>
      </c>
      <c r="L22" s="65">
        <v>3</v>
      </c>
      <c r="M22" s="65"/>
      <c r="N22" s="74">
        <f t="shared" si="4"/>
        <v>7</v>
      </c>
      <c r="O22" s="65"/>
      <c r="P22" s="65"/>
      <c r="Q22" s="74">
        <f t="shared" si="5"/>
        <v>7</v>
      </c>
      <c r="R22" s="74">
        <f t="shared" si="6"/>
        <v>4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18</v>
      </c>
      <c r="E24" s="189"/>
      <c r="F24" s="189"/>
      <c r="G24" s="74">
        <f t="shared" si="2"/>
        <v>18</v>
      </c>
      <c r="H24" s="65"/>
      <c r="I24" s="65"/>
      <c r="J24" s="74">
        <f t="shared" si="3"/>
        <v>18</v>
      </c>
      <c r="K24" s="65">
        <v>3</v>
      </c>
      <c r="L24" s="65">
        <v>2</v>
      </c>
      <c r="M24" s="65"/>
      <c r="N24" s="74">
        <f t="shared" si="4"/>
        <v>5</v>
      </c>
      <c r="O24" s="65"/>
      <c r="P24" s="65"/>
      <c r="Q24" s="74">
        <f t="shared" si="5"/>
        <v>5</v>
      </c>
      <c r="R24" s="74">
        <f t="shared" si="6"/>
        <v>13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64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64</v>
      </c>
      <c r="H25" s="66">
        <f t="shared" si="7"/>
        <v>0</v>
      </c>
      <c r="I25" s="66">
        <f t="shared" si="7"/>
        <v>0</v>
      </c>
      <c r="J25" s="67">
        <f t="shared" si="3"/>
        <v>64</v>
      </c>
      <c r="K25" s="66">
        <f t="shared" si="7"/>
        <v>21</v>
      </c>
      <c r="L25" s="66">
        <f t="shared" si="7"/>
        <v>8</v>
      </c>
      <c r="M25" s="66">
        <f t="shared" si="7"/>
        <v>0</v>
      </c>
      <c r="N25" s="67">
        <f t="shared" si="4"/>
        <v>29</v>
      </c>
      <c r="O25" s="66">
        <f t="shared" si="7"/>
        <v>0</v>
      </c>
      <c r="P25" s="66">
        <f t="shared" si="7"/>
        <v>0</v>
      </c>
      <c r="Q25" s="67">
        <f t="shared" si="5"/>
        <v>29</v>
      </c>
      <c r="R25" s="67">
        <f t="shared" si="6"/>
        <v>35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8</v>
      </c>
      <c r="E27" s="192">
        <f aca="true" t="shared" si="8" ref="E27:P27">SUM(E28:E31)</f>
        <v>147</v>
      </c>
      <c r="F27" s="192">
        <f t="shared" si="8"/>
        <v>0</v>
      </c>
      <c r="G27" s="71">
        <f t="shared" si="2"/>
        <v>155</v>
      </c>
      <c r="H27" s="70">
        <f t="shared" si="8"/>
        <v>0</v>
      </c>
      <c r="I27" s="70">
        <f t="shared" si="8"/>
        <v>0</v>
      </c>
      <c r="J27" s="71">
        <f t="shared" si="3"/>
        <v>155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155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>
        <v>8</v>
      </c>
      <c r="E31" s="189">
        <v>147</v>
      </c>
      <c r="F31" s="189"/>
      <c r="G31" s="74">
        <f t="shared" si="2"/>
        <v>155</v>
      </c>
      <c r="H31" s="72"/>
      <c r="I31" s="72"/>
      <c r="J31" s="74">
        <f t="shared" si="3"/>
        <v>155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155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8</v>
      </c>
      <c r="E38" s="194">
        <f aca="true" t="shared" si="12" ref="E38:P38">E27+E32+E37</f>
        <v>147</v>
      </c>
      <c r="F38" s="194">
        <f t="shared" si="12"/>
        <v>0</v>
      </c>
      <c r="G38" s="74">
        <f t="shared" si="2"/>
        <v>155</v>
      </c>
      <c r="H38" s="75">
        <f t="shared" si="12"/>
        <v>0</v>
      </c>
      <c r="I38" s="75">
        <f t="shared" si="12"/>
        <v>0</v>
      </c>
      <c r="J38" s="74">
        <f t="shared" si="3"/>
        <v>155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155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5123</v>
      </c>
      <c r="E40" s="438">
        <f>E17+E18+E19+E25+E38+E39</f>
        <v>539</v>
      </c>
      <c r="F40" s="438">
        <f aca="true" t="shared" si="13" ref="F40:R40">F17+F18+F19+F25+F38+F39</f>
        <v>126</v>
      </c>
      <c r="G40" s="438">
        <f t="shared" si="13"/>
        <v>5536</v>
      </c>
      <c r="H40" s="438">
        <f t="shared" si="13"/>
        <v>0</v>
      </c>
      <c r="I40" s="438">
        <f t="shared" si="13"/>
        <v>0</v>
      </c>
      <c r="J40" s="438">
        <f t="shared" si="13"/>
        <v>5536</v>
      </c>
      <c r="K40" s="438">
        <f t="shared" si="13"/>
        <v>662</v>
      </c>
      <c r="L40" s="438">
        <f t="shared" si="13"/>
        <v>185</v>
      </c>
      <c r="M40" s="438">
        <f t="shared" si="13"/>
        <v>88</v>
      </c>
      <c r="N40" s="438">
        <f t="shared" si="13"/>
        <v>759</v>
      </c>
      <c r="O40" s="438">
        <f t="shared" si="13"/>
        <v>0</v>
      </c>
      <c r="P40" s="438">
        <f t="shared" si="13"/>
        <v>0</v>
      </c>
      <c r="Q40" s="438">
        <f t="shared" si="13"/>
        <v>759</v>
      </c>
      <c r="R40" s="438">
        <f t="shared" si="13"/>
        <v>4777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873</v>
      </c>
      <c r="C44" s="354"/>
      <c r="D44" s="355"/>
      <c r="E44" s="355"/>
      <c r="F44" s="355"/>
      <c r="G44" s="351"/>
      <c r="H44" s="356" t="s">
        <v>863</v>
      </c>
      <c r="I44" s="356"/>
      <c r="J44" s="356"/>
      <c r="K44" s="610"/>
      <c r="L44" s="610"/>
      <c r="M44" s="610"/>
      <c r="N44" s="610"/>
      <c r="O44" s="599" t="s">
        <v>860</v>
      </c>
      <c r="P44" s="600"/>
      <c r="Q44" s="600"/>
      <c r="R44" s="60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showGridLines="0" workbookViewId="0" topLeftCell="A1">
      <selection activeCell="A1" sqref="A1:E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607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1" t="str">
        <f>'справка №1-БАЛАНС'!E3</f>
        <v>ТОДОРОВ АД</v>
      </c>
      <c r="C3" s="622"/>
      <c r="D3" s="526" t="s">
        <v>2</v>
      </c>
      <c r="E3" s="107">
        <f>'справка №1-БАЛАНС'!H3</f>
        <v>130078447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9" t="str">
        <f>'справка №1-БАЛАНС'!E5</f>
        <v>01.01.2009-30.09.2009</v>
      </c>
      <c r="C4" s="620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31</v>
      </c>
      <c r="D21" s="108"/>
      <c r="E21" s="120">
        <f t="shared" si="0"/>
        <v>31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32</v>
      </c>
      <c r="D24" s="119">
        <f>SUM(D25:D27)</f>
        <v>32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32</v>
      </c>
      <c r="D26" s="108">
        <f>C26</f>
        <v>32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236</v>
      </c>
      <c r="D28" s="108">
        <f>C28</f>
        <v>236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112</v>
      </c>
      <c r="D29" s="108">
        <f>C29</f>
        <v>112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>
        <v>4</v>
      </c>
      <c r="D31" s="108">
        <f>C31</f>
        <v>4</v>
      </c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11</v>
      </c>
      <c r="D33" s="105">
        <f>SUM(D34:D37)</f>
        <v>11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11</v>
      </c>
      <c r="D35" s="108">
        <f>C35</f>
        <v>11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5</v>
      </c>
      <c r="D38" s="105">
        <f>SUM(D39:D42)</f>
        <v>5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5</v>
      </c>
      <c r="D42" s="108">
        <f>C42</f>
        <v>5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400</v>
      </c>
      <c r="D43" s="104">
        <f>D24+D28+D29+D31+D30+D32+D33+D38</f>
        <v>400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431</v>
      </c>
      <c r="D44" s="103">
        <f>D43+D21+D19+D9</f>
        <v>400</v>
      </c>
      <c r="E44" s="118">
        <f>E43+E21+E19+E9</f>
        <v>31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59</v>
      </c>
      <c r="D64" s="108">
        <f>C64</f>
        <v>59</v>
      </c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>
        <v>50</v>
      </c>
      <c r="D65" s="109">
        <f>C65</f>
        <v>50</v>
      </c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59</v>
      </c>
      <c r="D66" s="103">
        <f>D52+D56+D61+D62+D63+D64</f>
        <v>59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110</v>
      </c>
      <c r="D68" s="108"/>
      <c r="E68" s="119">
        <f t="shared" si="1"/>
        <v>110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266</v>
      </c>
      <c r="D71" s="105">
        <f>SUM(D72:D74)</f>
        <v>266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>
        <v>266</v>
      </c>
      <c r="D73" s="108">
        <v>266</v>
      </c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1100</v>
      </c>
      <c r="D75" s="103">
        <f>D76+D78</f>
        <v>1100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1100</v>
      </c>
      <c r="D76" s="108">
        <f>C76</f>
        <v>1100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50</v>
      </c>
      <c r="D80" s="103">
        <f>SUM(D81:D84)</f>
        <v>50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>
        <v>50</v>
      </c>
      <c r="D83" s="108">
        <f>C83</f>
        <v>50</v>
      </c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838</v>
      </c>
      <c r="D85" s="104">
        <f>SUM(D86:D90)+D94</f>
        <v>838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498</v>
      </c>
      <c r="D87" s="108">
        <f>C87</f>
        <v>498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220</v>
      </c>
      <c r="D89" s="108">
        <f>C89</f>
        <v>220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52</v>
      </c>
      <c r="D90" s="103">
        <f>SUM(D91:D93)</f>
        <v>52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22</v>
      </c>
      <c r="D92" s="108">
        <f>C92</f>
        <v>22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30</v>
      </c>
      <c r="D93" s="108">
        <f>C93</f>
        <v>30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68</v>
      </c>
      <c r="D94" s="108">
        <f>C94</f>
        <v>68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9</v>
      </c>
      <c r="D95" s="108">
        <f>C95</f>
        <v>9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2263</v>
      </c>
      <c r="D96" s="104">
        <f>D85+D80+D75+D71+D95</f>
        <v>2263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2432</v>
      </c>
      <c r="D97" s="104">
        <f>D96+D68+D66</f>
        <v>2322</v>
      </c>
      <c r="E97" s="104">
        <f>E96+E68+E66</f>
        <v>110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778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873</v>
      </c>
      <c r="B109" s="616"/>
      <c r="C109" s="616" t="s">
        <v>859</v>
      </c>
      <c r="D109" s="616"/>
      <c r="E109" s="616"/>
      <c r="F109" s="616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5" t="s">
        <v>860</v>
      </c>
      <c r="D111" s="615"/>
      <c r="E111" s="615"/>
      <c r="F111" s="615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1811023622047245" right="0.2362204724409449" top="0.43" bottom="0.3937007874015748" header="0.21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3" t="str">
        <f>'справка №1-БАЛАНС'!E3</f>
        <v>ТОДОРОВ АД</v>
      </c>
      <c r="C4" s="623"/>
      <c r="D4" s="623"/>
      <c r="E4" s="623"/>
      <c r="F4" s="623"/>
      <c r="G4" s="629" t="s">
        <v>2</v>
      </c>
      <c r="H4" s="629"/>
      <c r="I4" s="500">
        <f>'справка №1-БАЛАНС'!H3</f>
        <v>130078447</v>
      </c>
    </row>
    <row r="5" spans="1:9" ht="15">
      <c r="A5" s="501" t="s">
        <v>5</v>
      </c>
      <c r="B5" s="624" t="str">
        <f>'справка №1-БАЛАНС'!E5</f>
        <v>01.01.2009-30.09.2009</v>
      </c>
      <c r="C5" s="624"/>
      <c r="D5" s="624"/>
      <c r="E5" s="624"/>
      <c r="F5" s="624"/>
      <c r="G5" s="627" t="s">
        <v>4</v>
      </c>
      <c r="H5" s="628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873</v>
      </c>
      <c r="B30" s="626"/>
      <c r="C30" s="626"/>
      <c r="D30" s="459" t="s">
        <v>817</v>
      </c>
      <c r="E30" s="625"/>
      <c r="F30" s="625"/>
      <c r="G30" s="625"/>
      <c r="H30" s="420" t="s">
        <v>779</v>
      </c>
      <c r="I30" s="625"/>
      <c r="J30" s="625"/>
    </row>
    <row r="31" spans="1:9" s="521" customFormat="1" ht="12">
      <c r="A31" s="349"/>
      <c r="B31" s="388"/>
      <c r="C31" s="349"/>
      <c r="D31" s="523"/>
      <c r="E31" s="523" t="s">
        <v>861</v>
      </c>
      <c r="F31" s="523"/>
      <c r="G31" s="523"/>
      <c r="H31" s="523"/>
      <c r="I31" s="523" t="s">
        <v>862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showGridLines="0" tabSelected="1" workbookViewId="0" topLeftCell="C1">
      <selection activeCell="A1" sqref="A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0" t="str">
        <f>'справка №1-БАЛАНС'!E3</f>
        <v>ТОДОРОВ АД</v>
      </c>
      <c r="C5" s="630"/>
      <c r="D5" s="630"/>
      <c r="E5" s="570" t="s">
        <v>2</v>
      </c>
      <c r="F5" s="451">
        <f>'справка №1-БАЛАНС'!H3</f>
        <v>130078447</v>
      </c>
    </row>
    <row r="6" spans="1:13" ht="15" customHeight="1">
      <c r="A6" s="27" t="s">
        <v>820</v>
      </c>
      <c r="B6" s="631" t="str">
        <f>'справка №1-БАЛАНС'!E5</f>
        <v>01.01.2009-30.09.2009</v>
      </c>
      <c r="C6" s="631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867</v>
      </c>
      <c r="B12" s="37"/>
      <c r="C12" s="441">
        <v>820</v>
      </c>
      <c r="D12" s="441">
        <v>100</v>
      </c>
      <c r="E12" s="441"/>
      <c r="F12" s="443">
        <f>C12-E12</f>
        <v>820</v>
      </c>
    </row>
    <row r="13" spans="1:6" ht="12.75">
      <c r="A13" s="36" t="s">
        <v>868</v>
      </c>
      <c r="B13" s="37"/>
      <c r="C13" s="441">
        <v>50</v>
      </c>
      <c r="D13" s="441">
        <v>100</v>
      </c>
      <c r="E13" s="441"/>
      <c r="F13" s="443">
        <f aca="true" t="shared" si="0" ref="F13:F26">C13-E13</f>
        <v>50</v>
      </c>
    </row>
    <row r="14" spans="1:6" ht="12.75">
      <c r="A14" s="36">
        <v>3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870</v>
      </c>
      <c r="D27" s="429"/>
      <c r="E27" s="429">
        <f>SUM(E12:E26)</f>
        <v>0</v>
      </c>
      <c r="F27" s="442">
        <f>SUM(F12:F26)</f>
        <v>870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25.5">
      <c r="A29" s="36" t="s">
        <v>864</v>
      </c>
      <c r="B29" s="40"/>
      <c r="C29" s="441"/>
      <c r="D29" s="576">
        <v>34</v>
      </c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577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869</v>
      </c>
      <c r="B63" s="40"/>
      <c r="C63" s="441">
        <v>155</v>
      </c>
      <c r="D63" s="441">
        <v>18.74</v>
      </c>
      <c r="E63" s="441"/>
      <c r="F63" s="443">
        <f>C63-E63</f>
        <v>155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155</v>
      </c>
      <c r="D78" s="429"/>
      <c r="E78" s="429">
        <f>SUM(E63:E77)</f>
        <v>0</v>
      </c>
      <c r="F78" s="442">
        <f>SUM(F63:F77)</f>
        <v>155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1025</v>
      </c>
      <c r="D79" s="577"/>
      <c r="E79" s="429">
        <f>E78+E61+E44+E27</f>
        <v>0</v>
      </c>
      <c r="F79" s="442">
        <f>F78+F61+F44+F27</f>
        <v>1025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577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873</v>
      </c>
      <c r="B151" s="453"/>
      <c r="C151" s="632" t="s">
        <v>859</v>
      </c>
      <c r="D151" s="632"/>
      <c r="E151" s="632"/>
      <c r="F151" s="632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2" t="s">
        <v>860</v>
      </c>
      <c r="D153" s="632"/>
      <c r="E153" s="632"/>
      <c r="F153" s="632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362204724409449" right="0.2362204724409449" top="0.15748031496062992" bottom="0.5118110236220472" header="0.2755905511811024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2009-12-01T13:19:12Z</cp:lastPrinted>
  <dcterms:created xsi:type="dcterms:W3CDTF">2000-06-29T12:02:40Z</dcterms:created>
  <dcterms:modified xsi:type="dcterms:W3CDTF">2009-12-01T13:19:42Z</dcterms:modified>
  <cp:category/>
  <cp:version/>
  <cp:contentType/>
  <cp:contentStatus/>
</cp:coreProperties>
</file>