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<sst xmlns="http://schemas.openxmlformats.org/spreadsheetml/2006/main" count="4310" uniqueCount="1009">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</sst>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7" sqref="B3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50075</v>
      </c>
      <c r="D6" s="675">
        <f aca="true" t="shared" si="0" ref="D6:D15">C6-E6</f>
        <v>0</v>
      </c>
      <c r="E6" s="674">
        <f>'1-Баланс'!G95</f>
        <v>50075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24366</v>
      </c>
      <c r="D7" s="675">
        <f t="shared" si="0"/>
        <v>16728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324</v>
      </c>
      <c r="D8" s="675">
        <f t="shared" si="0"/>
        <v>0</v>
      </c>
      <c r="E8" s="674">
        <f>ABS('2-Отчет за доходите'!C44)-ABS('2-Отчет за доходите'!G44)</f>
        <v>324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56</v>
      </c>
      <c r="D10" s="675">
        <f t="shared" si="0"/>
        <v>0</v>
      </c>
      <c r="E10" s="674">
        <f>'3-Отчет за паричния поток'!C46</f>
        <v>56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24366</v>
      </c>
      <c r="D11" s="675">
        <f t="shared" si="0"/>
        <v>0</v>
      </c>
      <c r="E11" s="674">
        <f>'4-Отчет за собствения капитал'!L34</f>
        <v>24366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0.020023484333477535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0.013297217434129524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0.012602590532498346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0.006470294558162756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1.019744058500914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2.0153105516533816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1.6635624654723384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0.004735222160839713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0.004419540683450398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0.5959852670349908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0.32313529705441835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0.34857234520372155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1.0551177870803579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0.5134098851722417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722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0.029631453664942953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0.07935938807218836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19.35918674698795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5366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15230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215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94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69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388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359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22683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24539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2479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1485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21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472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4457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318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7182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13209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166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117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21019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23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25536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50075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4496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11487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10723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35473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-19069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1967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324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-18745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24366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2454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154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7041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9652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1073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1817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13038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71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2896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9544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719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4006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3241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141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674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467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296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12532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139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12671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50075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11724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327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606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2999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577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60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-431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113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15975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398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36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435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16410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324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16410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324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324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324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16734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15982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80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119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16181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156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397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397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16734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16734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16734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15544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-10554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-3459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-286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1245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-600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-600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-612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-35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-670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4496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4496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4496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4496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10723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10723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10723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10723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1967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1967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324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2291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2291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24042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24042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324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24366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24366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7948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39480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104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600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50152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52060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494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283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359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1137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1137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495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500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500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7948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39974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542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512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104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388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359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50789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52697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7948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39974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542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512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104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388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359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50789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52697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2509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24232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321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34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27501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51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51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27552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72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509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605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606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2581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24741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328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418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38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28106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52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52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28158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2581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24741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328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418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38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28106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52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52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28158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5367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15233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214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94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66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388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359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22683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9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10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24539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318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67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251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7182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13209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166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117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117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21019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21019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318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67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251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7182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13209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166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117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117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21019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21019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2454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2430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154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154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7041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2893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12542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719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60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659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71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71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2896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2896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8825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4006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3241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141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674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296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107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189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467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12532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25570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719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60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659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71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71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2896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2896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8825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4006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3241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141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674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296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107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189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467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12532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12532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2454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2430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154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154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7041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2893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12542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13038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">
      <selection activeCell="G107" sqref="G10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5366</v>
      </c>
      <c r="D13" s="196">
        <v>5438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15230</v>
      </c>
      <c r="D14" s="196">
        <v>15248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215</v>
      </c>
      <c r="D15" s="196">
        <v>220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94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69</v>
      </c>
      <c r="D17" s="196">
        <v>71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388</v>
      </c>
      <c r="D18" s="196">
        <v>600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359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22683</v>
      </c>
      <c r="D20" s="598">
        <f>SUM(D12:D19)</f>
        <v>22651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4496</v>
      </c>
      <c r="H21" s="196">
        <v>4496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11487</v>
      </c>
      <c r="H22" s="614">
        <f>SUM(H23:H25)</f>
        <v>11487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10</v>
      </c>
      <c r="D25" s="196">
        <v>11</v>
      </c>
      <c r="E25" s="89" t="s">
        <v>73</v>
      </c>
      <c r="F25" s="93" t="s">
        <v>74</v>
      </c>
      <c r="G25" s="197">
        <v>10723</v>
      </c>
      <c r="H25" s="196">
        <v>10723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35473</v>
      </c>
      <c r="H26" s="598">
        <f>H20+H21+H22</f>
        <v>35473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-19069</v>
      </c>
      <c r="H28" s="596">
        <f>SUM(H29:H31)</f>
        <v>-19092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1967</v>
      </c>
      <c r="H29" s="196">
        <v>1944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324</v>
      </c>
      <c r="H32" s="196">
        <v>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-18745</v>
      </c>
      <c r="H34" s="598">
        <f>H28+H32+H33</f>
        <v>-19069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24366</v>
      </c>
      <c r="H37" s="600">
        <f>H26+H18+H34</f>
        <v>24042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2454</v>
      </c>
      <c r="H44" s="196">
        <v>2454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154</v>
      </c>
      <c r="H45" s="196">
        <v>154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7041</v>
      </c>
      <c r="H48" s="196">
        <v>7041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</v>
      </c>
      <c r="H49" s="196">
        <v>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9652</v>
      </c>
      <c r="H50" s="596">
        <f>SUM(H44:H49)</f>
        <v>9652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1073</v>
      </c>
      <c r="H52" s="196">
        <v>1073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>
        <v>496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1817</v>
      </c>
      <c r="H55" s="196">
        <v>1817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24539</v>
      </c>
      <c r="D56" s="602">
        <f>D20+D21+D22+D28+D33+D46+D52+D54+D55</f>
        <v>24508</v>
      </c>
      <c r="E56" s="100" t="s">
        <v>850</v>
      </c>
      <c r="F56" s="99" t="s">
        <v>172</v>
      </c>
      <c r="G56" s="599">
        <f>G50+G52+G53+G54+G55</f>
        <v>13038</v>
      </c>
      <c r="H56" s="600">
        <f>H50+H52+H53+H54+H55</f>
        <v>13038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2479</v>
      </c>
      <c r="D59" s="196">
        <v>2605</v>
      </c>
      <c r="E59" s="201" t="s">
        <v>180</v>
      </c>
      <c r="F59" s="486" t="s">
        <v>181</v>
      </c>
      <c r="G59" s="197">
        <v>71</v>
      </c>
      <c r="H59" s="196">
        <v>142</v>
      </c>
    </row>
    <row r="60" spans="1:13" ht="15.75">
      <c r="A60" s="89" t="s">
        <v>178</v>
      </c>
      <c r="B60" s="91" t="s">
        <v>179</v>
      </c>
      <c r="C60" s="197">
        <v>1485</v>
      </c>
      <c r="D60" s="196">
        <v>1124</v>
      </c>
      <c r="E60" s="89" t="s">
        <v>184</v>
      </c>
      <c r="F60" s="93" t="s">
        <v>185</v>
      </c>
      <c r="G60" s="197">
        <v>2896</v>
      </c>
      <c r="H60" s="196">
        <v>2629</v>
      </c>
      <c r="M60" s="98"/>
    </row>
    <row r="61" spans="1:8" ht="15.75">
      <c r="A61" s="89" t="s">
        <v>182</v>
      </c>
      <c r="B61" s="91" t="s">
        <v>183</v>
      </c>
      <c r="C61" s="197">
        <v>21</v>
      </c>
      <c r="D61" s="196">
        <v>22</v>
      </c>
      <c r="E61" s="200" t="s">
        <v>188</v>
      </c>
      <c r="F61" s="93" t="s">
        <v>189</v>
      </c>
      <c r="G61" s="595">
        <f>SUM(G62:G68)</f>
        <v>9544</v>
      </c>
      <c r="H61" s="596">
        <f>SUM(H62:H68)</f>
        <v>12652</v>
      </c>
    </row>
    <row r="62" spans="1:13" ht="15.75">
      <c r="A62" s="89" t="s">
        <v>186</v>
      </c>
      <c r="B62" s="94" t="s">
        <v>187</v>
      </c>
      <c r="C62" s="197">
        <v>472</v>
      </c>
      <c r="D62" s="196">
        <v>564</v>
      </c>
      <c r="E62" s="200" t="s">
        <v>192</v>
      </c>
      <c r="F62" s="93" t="s">
        <v>193</v>
      </c>
      <c r="G62" s="197">
        <v>719</v>
      </c>
      <c r="H62" s="196">
        <v>1264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4006</v>
      </c>
      <c r="H63" s="196">
        <v>6871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3241</v>
      </c>
      <c r="H64" s="196">
        <v>2945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4457</v>
      </c>
      <c r="D65" s="598">
        <f>SUM(D59:D64)</f>
        <v>4315</v>
      </c>
      <c r="E65" s="89" t="s">
        <v>201</v>
      </c>
      <c r="F65" s="93" t="s">
        <v>202</v>
      </c>
      <c r="G65" s="197">
        <v>141</v>
      </c>
      <c r="H65" s="196">
        <v>65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674</v>
      </c>
      <c r="H66" s="196">
        <v>813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467</v>
      </c>
      <c r="H67" s="196">
        <v>370</v>
      </c>
    </row>
    <row r="68" spans="1:8" ht="15.75">
      <c r="A68" s="89" t="s">
        <v>206</v>
      </c>
      <c r="B68" s="91" t="s">
        <v>207</v>
      </c>
      <c r="C68" s="197">
        <v>318</v>
      </c>
      <c r="D68" s="196">
        <v>173</v>
      </c>
      <c r="E68" s="89" t="s">
        <v>212</v>
      </c>
      <c r="F68" s="93" t="s">
        <v>213</v>
      </c>
      <c r="G68" s="197">
        <v>296</v>
      </c>
      <c r="H68" s="196">
        <v>324</v>
      </c>
    </row>
    <row r="69" spans="1:8" ht="15.75">
      <c r="A69" s="89" t="s">
        <v>210</v>
      </c>
      <c r="B69" s="91" t="s">
        <v>211</v>
      </c>
      <c r="C69" s="197">
        <v>7182</v>
      </c>
      <c r="D69" s="196">
        <v>7126</v>
      </c>
      <c r="E69" s="201" t="s">
        <v>79</v>
      </c>
      <c r="F69" s="93" t="s">
        <v>216</v>
      </c>
      <c r="G69" s="197">
        <v>21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27</v>
      </c>
      <c r="D70" s="196">
        <v>46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13209</v>
      </c>
      <c r="D71" s="196">
        <v>15594</v>
      </c>
      <c r="E71" s="474" t="s">
        <v>47</v>
      </c>
      <c r="F71" s="95" t="s">
        <v>223</v>
      </c>
      <c r="G71" s="597">
        <f>G59+G60+G61+G69+G70</f>
        <v>12532</v>
      </c>
      <c r="H71" s="598">
        <f>H59+H60+H61+H69+H70</f>
        <v>15460</v>
      </c>
    </row>
    <row r="72" spans="1:8" ht="15.75">
      <c r="A72" s="89" t="s">
        <v>221</v>
      </c>
      <c r="B72" s="91" t="s">
        <v>222</v>
      </c>
      <c r="C72" s="197">
        <v>166</v>
      </c>
      <c r="D72" s="196">
        <v>461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117</v>
      </c>
      <c r="D75" s="196">
        <v>509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21019</v>
      </c>
      <c r="D76" s="598">
        <f>SUM(D68:D75)</f>
        <v>23909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139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12671</v>
      </c>
      <c r="H79" s="600">
        <f>H71+H73+H75+H77</f>
        <v>15737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23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</v>
      </c>
      <c r="D89" s="196">
        <v>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25536</v>
      </c>
      <c r="D94" s="602">
        <f>D65+D76+D85+D92+D93</f>
        <v>28309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50075</v>
      </c>
      <c r="D95" s="604">
        <f>D94+D56</f>
        <v>52817</v>
      </c>
      <c r="E95" s="229" t="s">
        <v>942</v>
      </c>
      <c r="F95" s="489" t="s">
        <v>268</v>
      </c>
      <c r="G95" s="603">
        <f>G37+G40+G56+G79</f>
        <v>50075</v>
      </c>
      <c r="H95" s="604">
        <f>H37+H40+H56+H79</f>
        <v>52817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J25" sqref="J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11724</v>
      </c>
      <c r="D12" s="317">
        <v>12670</v>
      </c>
      <c r="E12" s="194" t="s">
        <v>277</v>
      </c>
      <c r="F12" s="240" t="s">
        <v>278</v>
      </c>
      <c r="G12" s="316">
        <v>15982</v>
      </c>
      <c r="H12" s="317">
        <v>16990</v>
      </c>
    </row>
    <row r="13" spans="1:8" ht="15.75">
      <c r="A13" s="194" t="s">
        <v>279</v>
      </c>
      <c r="B13" s="190" t="s">
        <v>280</v>
      </c>
      <c r="C13" s="316">
        <v>327</v>
      </c>
      <c r="D13" s="317">
        <v>340</v>
      </c>
      <c r="E13" s="194" t="s">
        <v>281</v>
      </c>
      <c r="F13" s="240" t="s">
        <v>282</v>
      </c>
      <c r="G13" s="316"/>
      <c r="H13" s="317">
        <v>10</v>
      </c>
    </row>
    <row r="14" spans="1:8" ht="15.75">
      <c r="A14" s="194" t="s">
        <v>283</v>
      </c>
      <c r="B14" s="190" t="s">
        <v>284</v>
      </c>
      <c r="C14" s="316">
        <v>606</v>
      </c>
      <c r="D14" s="317">
        <v>665</v>
      </c>
      <c r="E14" s="245" t="s">
        <v>285</v>
      </c>
      <c r="F14" s="240" t="s">
        <v>286</v>
      </c>
      <c r="G14" s="316">
        <v>80</v>
      </c>
      <c r="H14" s="317">
        <v>90</v>
      </c>
    </row>
    <row r="15" spans="1:8" ht="15.75">
      <c r="A15" s="194" t="s">
        <v>287</v>
      </c>
      <c r="B15" s="190" t="s">
        <v>288</v>
      </c>
      <c r="C15" s="316">
        <v>2999</v>
      </c>
      <c r="D15" s="317">
        <v>2769</v>
      </c>
      <c r="E15" s="245" t="s">
        <v>79</v>
      </c>
      <c r="F15" s="240" t="s">
        <v>289</v>
      </c>
      <c r="G15" s="316">
        <v>119</v>
      </c>
      <c r="H15" s="317">
        <v>136</v>
      </c>
    </row>
    <row r="16" spans="1:8" ht="15.75">
      <c r="A16" s="194" t="s">
        <v>290</v>
      </c>
      <c r="B16" s="190" t="s">
        <v>291</v>
      </c>
      <c r="C16" s="316">
        <v>577</v>
      </c>
      <c r="D16" s="317">
        <v>532</v>
      </c>
      <c r="E16" s="236" t="s">
        <v>52</v>
      </c>
      <c r="F16" s="264" t="s">
        <v>292</v>
      </c>
      <c r="G16" s="628">
        <f>SUM(G12:G15)</f>
        <v>16181</v>
      </c>
      <c r="H16" s="629">
        <f>SUM(H12:H15)</f>
        <v>17226</v>
      </c>
    </row>
    <row r="17" spans="1:8" ht="31.5">
      <c r="A17" s="194" t="s">
        <v>293</v>
      </c>
      <c r="B17" s="190" t="s">
        <v>294</v>
      </c>
      <c r="C17" s="316">
        <v>60</v>
      </c>
      <c r="D17" s="317">
        <v>115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-431</v>
      </c>
      <c r="D18" s="317">
        <v>-469</v>
      </c>
      <c r="E18" s="234" t="s">
        <v>297</v>
      </c>
      <c r="F18" s="238" t="s">
        <v>298</v>
      </c>
      <c r="G18" s="639">
        <v>156</v>
      </c>
      <c r="H18" s="640">
        <v>138</v>
      </c>
    </row>
    <row r="19" spans="1:8" ht="15.75">
      <c r="A19" s="194" t="s">
        <v>299</v>
      </c>
      <c r="B19" s="190" t="s">
        <v>300</v>
      </c>
      <c r="C19" s="316">
        <v>113</v>
      </c>
      <c r="D19" s="317">
        <v>277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15975</v>
      </c>
      <c r="D22" s="629">
        <f>SUM(D12:D18)+D19</f>
        <v>16899</v>
      </c>
      <c r="E22" s="194" t="s">
        <v>309</v>
      </c>
      <c r="F22" s="237" t="s">
        <v>310</v>
      </c>
      <c r="G22" s="316">
        <v>397</v>
      </c>
      <c r="H22" s="317">
        <v>354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398</v>
      </c>
      <c r="D25" s="317">
        <v>665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</v>
      </c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397</v>
      </c>
      <c r="H27" s="629">
        <f>SUM(H22:H26)</f>
        <v>355</v>
      </c>
    </row>
    <row r="28" spans="1:8" ht="15.75">
      <c r="A28" s="194" t="s">
        <v>79</v>
      </c>
      <c r="B28" s="237" t="s">
        <v>327</v>
      </c>
      <c r="C28" s="316">
        <v>36</v>
      </c>
      <c r="D28" s="317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435</v>
      </c>
      <c r="D29" s="629">
        <f>SUM(D25:D28)</f>
        <v>702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16410</v>
      </c>
      <c r="D31" s="635">
        <f>D29+D22</f>
        <v>17601</v>
      </c>
      <c r="E31" s="251" t="s">
        <v>824</v>
      </c>
      <c r="F31" s="266" t="s">
        <v>331</v>
      </c>
      <c r="G31" s="253">
        <f>G16+G18+G27</f>
        <v>16734</v>
      </c>
      <c r="H31" s="254">
        <f>H16+H18+H27</f>
        <v>17719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324</v>
      </c>
      <c r="D33" s="244">
        <f>IF((H31-D31)&gt;0,H31-D31,0)</f>
        <v>118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16410</v>
      </c>
      <c r="D36" s="637">
        <f>D31-D34+D35</f>
        <v>17601</v>
      </c>
      <c r="E36" s="262" t="s">
        <v>346</v>
      </c>
      <c r="F36" s="256" t="s">
        <v>347</v>
      </c>
      <c r="G36" s="267">
        <f>G35-G34+G31</f>
        <v>16734</v>
      </c>
      <c r="H36" s="268">
        <f>H35-H34+H31</f>
        <v>17719</v>
      </c>
    </row>
    <row r="37" spans="1:8" ht="15.75">
      <c r="A37" s="261" t="s">
        <v>348</v>
      </c>
      <c r="B37" s="231" t="s">
        <v>349</v>
      </c>
      <c r="C37" s="634">
        <f>IF((G36-C36)&gt;0,G36-C36,0)</f>
        <v>324</v>
      </c>
      <c r="D37" s="635">
        <f>IF((H36-D36)&gt;0,H36-D36,0)</f>
        <v>118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324</v>
      </c>
      <c r="D42" s="244">
        <f>+IF((H36-D36-D38)&gt;0,H36-D36-D38,0)</f>
        <v>118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324</v>
      </c>
      <c r="D44" s="268">
        <f>IF(H42=0,IF(D42-D43&gt;0,D42-D43+H43,0),IF(H42-H43&lt;0,H43-H42+D42,0))</f>
        <v>118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16734</v>
      </c>
      <c r="D45" s="631">
        <f>D36+D38+D42</f>
        <v>17719</v>
      </c>
      <c r="E45" s="270" t="s">
        <v>373</v>
      </c>
      <c r="F45" s="272" t="s">
        <v>374</v>
      </c>
      <c r="G45" s="630">
        <f>G42+G36</f>
        <v>16734</v>
      </c>
      <c r="H45" s="631">
        <f>H42+H36</f>
        <v>17719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15544</v>
      </c>
      <c r="D11" s="196">
        <v>16985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-10554</v>
      </c>
      <c r="D12" s="196">
        <v>-12893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-3459</v>
      </c>
      <c r="D14" s="196">
        <v>-3460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-286</v>
      </c>
      <c r="D15" s="196">
        <v>-138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1245</v>
      </c>
      <c r="D21" s="659">
        <f>SUM(D11:D20)</f>
        <v>494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-600</v>
      </c>
      <c r="D23" s="196">
        <v>-99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1941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-600</v>
      </c>
      <c r="D33" s="659">
        <f>SUM(D23:D32)</f>
        <v>1854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945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-612</v>
      </c>
      <c r="D38" s="196">
        <v>-2707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</v>
      </c>
      <c r="D39" s="196">
        <v>-110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-19</v>
      </c>
      <c r="D40" s="196">
        <v>-524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-35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-670</v>
      </c>
      <c r="D43" s="661">
        <f>SUM(D35:D42)</f>
        <v>-2396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</v>
      </c>
      <c r="D44" s="307">
        <f>D43+D33+D21</f>
        <v>-48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121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</v>
      </c>
      <c r="D46" s="311">
        <f>D45+D44</f>
        <v>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9" sqref="E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4496</v>
      </c>
      <c r="F13" s="584">
        <f>'1-Баланс'!H23</f>
        <v>764</v>
      </c>
      <c r="G13" s="584">
        <f>'1-Баланс'!H24</f>
        <v>0</v>
      </c>
      <c r="H13" s="585">
        <v>10723</v>
      </c>
      <c r="I13" s="584">
        <f>'1-Баланс'!H29+'1-Баланс'!H32</f>
        <v>1967</v>
      </c>
      <c r="J13" s="584">
        <f>'1-Баланс'!H30+'1-Баланс'!H33</f>
        <v>-21036</v>
      </c>
      <c r="K13" s="585"/>
      <c r="L13" s="584">
        <f>SUM(C13:K13)</f>
        <v>24042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4496</v>
      </c>
      <c r="F17" s="653">
        <f t="shared" si="2"/>
        <v>764</v>
      </c>
      <c r="G17" s="653">
        <f t="shared" si="2"/>
        <v>0</v>
      </c>
      <c r="H17" s="653">
        <f t="shared" si="2"/>
        <v>10723</v>
      </c>
      <c r="I17" s="653">
        <f t="shared" si="2"/>
        <v>1967</v>
      </c>
      <c r="J17" s="653">
        <f t="shared" si="2"/>
        <v>-21036</v>
      </c>
      <c r="K17" s="653">
        <f t="shared" si="2"/>
        <v>0</v>
      </c>
      <c r="L17" s="584">
        <f t="shared" si="1"/>
        <v>24042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324</v>
      </c>
      <c r="J18" s="584">
        <f>+'1-Баланс'!G33</f>
        <v>0</v>
      </c>
      <c r="K18" s="585"/>
      <c r="L18" s="584">
        <f t="shared" si="1"/>
        <v>324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4496</v>
      </c>
      <c r="F31" s="653">
        <f t="shared" si="6"/>
        <v>764</v>
      </c>
      <c r="G31" s="653">
        <f t="shared" si="6"/>
        <v>0</v>
      </c>
      <c r="H31" s="653">
        <f t="shared" si="6"/>
        <v>10723</v>
      </c>
      <c r="I31" s="653">
        <f t="shared" si="6"/>
        <v>2291</v>
      </c>
      <c r="J31" s="653">
        <f t="shared" si="6"/>
        <v>-21036</v>
      </c>
      <c r="K31" s="653">
        <f t="shared" si="6"/>
        <v>0</v>
      </c>
      <c r="L31" s="584">
        <f t="shared" si="1"/>
        <v>24366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4496</v>
      </c>
      <c r="F34" s="587">
        <f t="shared" si="7"/>
        <v>764</v>
      </c>
      <c r="G34" s="587">
        <f t="shared" si="7"/>
        <v>0</v>
      </c>
      <c r="H34" s="587">
        <f t="shared" si="7"/>
        <v>10723</v>
      </c>
      <c r="I34" s="587">
        <f t="shared" si="7"/>
        <v>2291</v>
      </c>
      <c r="J34" s="587">
        <f t="shared" si="7"/>
        <v>-21036</v>
      </c>
      <c r="K34" s="587">
        <f t="shared" si="7"/>
        <v>0</v>
      </c>
      <c r="L34" s="651">
        <f t="shared" si="1"/>
        <v>24366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7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M17" sqref="M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7948</v>
      </c>
      <c r="E12" s="328"/>
      <c r="F12" s="328">
        <v>0</v>
      </c>
      <c r="G12" s="329">
        <f aca="true" t="shared" si="2" ref="G12:G41">D12+E12-F12</f>
        <v>7948</v>
      </c>
      <c r="H12" s="328"/>
      <c r="I12" s="328"/>
      <c r="J12" s="329">
        <f aca="true" t="shared" si="3" ref="J12:J41">G12+H12-I12</f>
        <v>7948</v>
      </c>
      <c r="K12" s="328">
        <v>2509</v>
      </c>
      <c r="L12" s="328">
        <v>72</v>
      </c>
      <c r="M12" s="328"/>
      <c r="N12" s="329">
        <f aca="true" t="shared" si="4" ref="N12:N41">K12+L12-M12</f>
        <v>2581</v>
      </c>
      <c r="O12" s="328"/>
      <c r="P12" s="328"/>
      <c r="Q12" s="329">
        <f t="shared" si="0"/>
        <v>2581</v>
      </c>
      <c r="R12" s="340">
        <f t="shared" si="1"/>
        <v>5367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39480</v>
      </c>
      <c r="E13" s="328">
        <v>494</v>
      </c>
      <c r="F13" s="328"/>
      <c r="G13" s="329">
        <f t="shared" si="2"/>
        <v>39974</v>
      </c>
      <c r="H13" s="328"/>
      <c r="I13" s="328"/>
      <c r="J13" s="329">
        <f t="shared" si="3"/>
        <v>39974</v>
      </c>
      <c r="K13" s="328">
        <v>24232</v>
      </c>
      <c r="L13" s="328">
        <v>509</v>
      </c>
      <c r="M13" s="328"/>
      <c r="N13" s="329">
        <f t="shared" si="4"/>
        <v>24741</v>
      </c>
      <c r="O13" s="328"/>
      <c r="P13" s="328"/>
      <c r="Q13" s="329">
        <f t="shared" si="0"/>
        <v>24741</v>
      </c>
      <c r="R13" s="340">
        <f t="shared" si="1"/>
        <v>15233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>
        <v>1</v>
      </c>
      <c r="F14" s="328"/>
      <c r="G14" s="329">
        <f t="shared" si="2"/>
        <v>542</v>
      </c>
      <c r="H14" s="328"/>
      <c r="I14" s="328"/>
      <c r="J14" s="329">
        <f t="shared" si="3"/>
        <v>542</v>
      </c>
      <c r="K14" s="328">
        <v>321</v>
      </c>
      <c r="L14" s="328">
        <v>7</v>
      </c>
      <c r="M14" s="328"/>
      <c r="N14" s="329">
        <f t="shared" si="4"/>
        <v>328</v>
      </c>
      <c r="O14" s="328"/>
      <c r="P14" s="328"/>
      <c r="Q14" s="329">
        <f t="shared" si="0"/>
        <v>328</v>
      </c>
      <c r="R14" s="340">
        <f t="shared" si="1"/>
        <v>214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/>
      <c r="F15" s="328"/>
      <c r="G15" s="329">
        <f t="shared" si="2"/>
        <v>512</v>
      </c>
      <c r="H15" s="328"/>
      <c r="I15" s="328"/>
      <c r="J15" s="329">
        <f t="shared" si="3"/>
        <v>512</v>
      </c>
      <c r="K15" s="328">
        <v>405</v>
      </c>
      <c r="L15" s="328">
        <v>13</v>
      </c>
      <c r="M15" s="328"/>
      <c r="N15" s="329">
        <f t="shared" si="4"/>
        <v>418</v>
      </c>
      <c r="O15" s="328"/>
      <c r="P15" s="328"/>
      <c r="Q15" s="329">
        <f t="shared" si="0"/>
        <v>418</v>
      </c>
      <c r="R15" s="340">
        <f t="shared" si="1"/>
        <v>94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104</v>
      </c>
      <c r="E16" s="328"/>
      <c r="F16" s="328"/>
      <c r="G16" s="329">
        <f t="shared" si="2"/>
        <v>104</v>
      </c>
      <c r="H16" s="328"/>
      <c r="I16" s="328"/>
      <c r="J16" s="329">
        <f t="shared" si="3"/>
        <v>104</v>
      </c>
      <c r="K16" s="328">
        <v>34</v>
      </c>
      <c r="L16" s="328">
        <v>4</v>
      </c>
      <c r="M16" s="328"/>
      <c r="N16" s="329">
        <f t="shared" si="4"/>
        <v>38</v>
      </c>
      <c r="O16" s="328"/>
      <c r="P16" s="328"/>
      <c r="Q16" s="329">
        <f t="shared" si="0"/>
        <v>38</v>
      </c>
      <c r="R16" s="340">
        <f t="shared" si="1"/>
        <v>66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600</v>
      </c>
      <c r="E17" s="328">
        <v>283</v>
      </c>
      <c r="F17" s="328">
        <v>495</v>
      </c>
      <c r="G17" s="329">
        <f t="shared" si="2"/>
        <v>388</v>
      </c>
      <c r="H17" s="328"/>
      <c r="I17" s="328"/>
      <c r="J17" s="329">
        <f t="shared" si="3"/>
        <v>388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388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>
        <v>359</v>
      </c>
      <c r="F18" s="328">
        <v>5</v>
      </c>
      <c r="G18" s="329">
        <f t="shared" si="2"/>
        <v>359</v>
      </c>
      <c r="H18" s="328"/>
      <c r="I18" s="328"/>
      <c r="J18" s="329">
        <f t="shared" si="3"/>
        <v>359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359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50152</v>
      </c>
      <c r="E19" s="330">
        <f>SUM(E11:E18)</f>
        <v>1137</v>
      </c>
      <c r="F19" s="330">
        <f>SUM(F11:F18)</f>
        <v>500</v>
      </c>
      <c r="G19" s="329">
        <f t="shared" si="2"/>
        <v>50789</v>
      </c>
      <c r="H19" s="330">
        <f>SUM(H11:H18)</f>
        <v>0</v>
      </c>
      <c r="I19" s="330">
        <f>SUM(I11:I18)</f>
        <v>0</v>
      </c>
      <c r="J19" s="329">
        <f t="shared" si="3"/>
        <v>50789</v>
      </c>
      <c r="K19" s="330">
        <f>SUM(K11:K18)</f>
        <v>27501</v>
      </c>
      <c r="L19" s="330">
        <f>SUM(L11:L18)</f>
        <v>605</v>
      </c>
      <c r="M19" s="330">
        <f>SUM(M11:M18)</f>
        <v>0</v>
      </c>
      <c r="N19" s="329">
        <f t="shared" si="4"/>
        <v>28106</v>
      </c>
      <c r="O19" s="330">
        <f>SUM(O11:O18)</f>
        <v>0</v>
      </c>
      <c r="P19" s="330">
        <f>SUM(P11:P18)</f>
        <v>0</v>
      </c>
      <c r="Q19" s="329">
        <f t="shared" si="0"/>
        <v>28106</v>
      </c>
      <c r="R19" s="340">
        <f t="shared" si="1"/>
        <v>22683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51</v>
      </c>
      <c r="L24" s="328">
        <v>1</v>
      </c>
      <c r="M24" s="328"/>
      <c r="N24" s="329">
        <f t="shared" si="4"/>
        <v>52</v>
      </c>
      <c r="O24" s="328"/>
      <c r="P24" s="328"/>
      <c r="Q24" s="329">
        <f t="shared" si="0"/>
        <v>52</v>
      </c>
      <c r="R24" s="340">
        <f t="shared" si="1"/>
        <v>9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51</v>
      </c>
      <c r="L27" s="332">
        <f t="shared" si="5"/>
        <v>1</v>
      </c>
      <c r="M27" s="332">
        <f t="shared" si="5"/>
        <v>0</v>
      </c>
      <c r="N27" s="333">
        <f t="shared" si="4"/>
        <v>52</v>
      </c>
      <c r="O27" s="332">
        <f t="shared" si="5"/>
        <v>0</v>
      </c>
      <c r="P27" s="332">
        <f t="shared" si="5"/>
        <v>0</v>
      </c>
      <c r="Q27" s="333">
        <f t="shared" si="0"/>
        <v>52</v>
      </c>
      <c r="R27" s="343">
        <f t="shared" si="1"/>
        <v>10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52060</v>
      </c>
      <c r="E42" s="349">
        <f>E19+E20+E21+E27+E40+E41</f>
        <v>1137</v>
      </c>
      <c r="F42" s="349">
        <f aca="true" t="shared" si="11" ref="F42:R42">F19+F20+F21+F27+F40+F41</f>
        <v>500</v>
      </c>
      <c r="G42" s="349">
        <f t="shared" si="11"/>
        <v>52697</v>
      </c>
      <c r="H42" s="349">
        <f t="shared" si="11"/>
        <v>0</v>
      </c>
      <c r="I42" s="349">
        <f t="shared" si="11"/>
        <v>0</v>
      </c>
      <c r="J42" s="349">
        <f t="shared" si="11"/>
        <v>52697</v>
      </c>
      <c r="K42" s="349">
        <f t="shared" si="11"/>
        <v>27552</v>
      </c>
      <c r="L42" s="349">
        <f t="shared" si="11"/>
        <v>606</v>
      </c>
      <c r="M42" s="349">
        <f t="shared" si="11"/>
        <v>0</v>
      </c>
      <c r="N42" s="349">
        <f t="shared" si="11"/>
        <v>28158</v>
      </c>
      <c r="O42" s="349">
        <f t="shared" si="11"/>
        <v>0</v>
      </c>
      <c r="P42" s="349">
        <f t="shared" si="11"/>
        <v>0</v>
      </c>
      <c r="Q42" s="349">
        <f t="shared" si="11"/>
        <v>28158</v>
      </c>
      <c r="R42" s="350">
        <f t="shared" si="11"/>
        <v>24539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9">
      <selection activeCell="D103" sqref="D10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318</v>
      </c>
      <c r="D26" s="362">
        <f>SUM(D27:D29)</f>
        <v>318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67</v>
      </c>
      <c r="D27" s="368">
        <v>67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251</v>
      </c>
      <c r="D28" s="368">
        <v>251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7182</v>
      </c>
      <c r="D30" s="368">
        <v>7182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27</v>
      </c>
      <c r="D31" s="368">
        <v>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13209</v>
      </c>
      <c r="D32" s="368">
        <v>13209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166</v>
      </c>
      <c r="D33" s="368">
        <v>166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117</v>
      </c>
      <c r="D40" s="362">
        <f>SUM(D41:D44)</f>
        <v>117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117</v>
      </c>
      <c r="D44" s="368">
        <v>117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21019</v>
      </c>
      <c r="D45" s="438">
        <f>D26+D30+D31+D33+D32+D34+D35+D40</f>
        <v>21019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21019</v>
      </c>
      <c r="D46" s="444">
        <f>D45+D23+D21+D11</f>
        <v>21019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2454</v>
      </c>
      <c r="D54" s="138">
        <f>SUM(D55:D57)</f>
        <v>0</v>
      </c>
      <c r="E54" s="136">
        <f>C54-D54</f>
        <v>2454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2430</v>
      </c>
      <c r="D55" s="197"/>
      <c r="E55" s="136">
        <f>C55-D55</f>
        <v>2430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154</v>
      </c>
      <c r="D58" s="138">
        <f>D59+D61</f>
        <v>0</v>
      </c>
      <c r="E58" s="136">
        <f t="shared" si="1"/>
        <v>154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154</v>
      </c>
      <c r="D59" s="197"/>
      <c r="E59" s="136">
        <f t="shared" si="1"/>
        <v>154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7041</v>
      </c>
      <c r="D65" s="197"/>
      <c r="E65" s="136">
        <f t="shared" si="1"/>
        <v>7041</v>
      </c>
      <c r="F65" s="196"/>
    </row>
    <row r="66" spans="1:6" ht="15.75">
      <c r="A66" s="370" t="s">
        <v>682</v>
      </c>
      <c r="B66" s="135" t="s">
        <v>683</v>
      </c>
      <c r="C66" s="197">
        <v>2893</v>
      </c>
      <c r="D66" s="197"/>
      <c r="E66" s="136">
        <f t="shared" si="1"/>
        <v>2893</v>
      </c>
      <c r="F66" s="196"/>
    </row>
    <row r="67" spans="1:6" ht="15.75">
      <c r="A67" s="370" t="s">
        <v>684</v>
      </c>
      <c r="B67" s="135" t="s">
        <v>685</v>
      </c>
      <c r="C67" s="197">
        <v>3</v>
      </c>
      <c r="D67" s="197"/>
      <c r="E67" s="136">
        <f t="shared" si="1"/>
        <v>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12542</v>
      </c>
      <c r="D68" s="435">
        <f>D54+D58+D63+D64+D65+D66</f>
        <v>0</v>
      </c>
      <c r="E68" s="436">
        <f t="shared" si="1"/>
        <v>12542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496</v>
      </c>
      <c r="D70" s="197"/>
      <c r="E70" s="136">
        <f t="shared" si="1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719</v>
      </c>
      <c r="D73" s="137">
        <f>SUM(D74:D76)</f>
        <v>719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60</v>
      </c>
      <c r="D74" s="197">
        <v>60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659</v>
      </c>
      <c r="D76" s="197">
        <v>659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71</v>
      </c>
      <c r="D77" s="138">
        <f>D78+D80</f>
        <v>71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71</v>
      </c>
      <c r="D78" s="197">
        <v>71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2896</v>
      </c>
      <c r="D82" s="138">
        <f>SUM(D83:D86)</f>
        <v>2896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2896</v>
      </c>
      <c r="D84" s="197">
        <v>2896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8825</v>
      </c>
      <c r="D87" s="134">
        <f>SUM(D88:D92)+D96</f>
        <v>8825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4006</v>
      </c>
      <c r="D88" s="197">
        <v>4006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3241</v>
      </c>
      <c r="D89" s="197">
        <v>3241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141</v>
      </c>
      <c r="D90" s="197">
        <v>141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674</v>
      </c>
      <c r="D91" s="197">
        <v>674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296</v>
      </c>
      <c r="D92" s="138">
        <f>SUM(D93:D95)</f>
        <v>296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107</v>
      </c>
      <c r="D94" s="197">
        <v>107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189</v>
      </c>
      <c r="D95" s="197">
        <v>189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467</v>
      </c>
      <c r="D96" s="197">
        <v>467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12532</v>
      </c>
      <c r="D98" s="433">
        <f>D87+D82+D77+D73+D97</f>
        <v>12532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25570</v>
      </c>
      <c r="D99" s="427">
        <f>D98+D70+D68</f>
        <v>12532</v>
      </c>
      <c r="E99" s="427">
        <f>E98+E70+E68</f>
        <v>13038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2017-07-27T12:39:14Z</cp:lastPrinted>
  <dcterms:created xsi:type="dcterms:W3CDTF">2006-09-16T00:00:00Z</dcterms:created>
  <dcterms:modified xsi:type="dcterms:W3CDTF">2017-07-28T07:19:01Z</dcterms:modified>
  <cp:category/>
  <cp:version/>
  <cp:contentType/>
  <cp:contentStatus/>
</cp:coreProperties>
</file>