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<sst xmlns="http://schemas.openxmlformats.org/spreadsheetml/2006/main" count="4191" uniqueCount="974">
  <si>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</si>
  <si>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</si>
  <si>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</si>
  <si>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</si>
  <si>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</si>
  <si>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</si>
  <si>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</si>
  <si>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</si>
  <si>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</si>
  <si>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</si>
  <si>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</si>
  <si>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</si>
  <si>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</si>
  <si>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</si>
  <si>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</si>
  <si>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</si>
  <si>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</si>
  <si>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</si>
  <si>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</si>
  <si>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</si>
  <si>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</si>
  <si>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</si>
  <si>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</si>
  <si>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</si>
  <si>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</si>
  <si>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</si>
  <si>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</si>
  <si>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</si>
  <si>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</si>
  <si>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</si>
  <si>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</si>
  <si>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</si>
  <si>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</si>
  <si>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</si>
  <si>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</si>
  <si>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</si>
  <si>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</si>
  <si>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</si>
  <si>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</si>
  <si>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</si>
  <si>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</si>
  <si>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</si>
  <si>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</si>
  <si>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</si>
  <si>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</si>
  <si>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</si>
  <si>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</si>
  <si>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</si>
  <si>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</si>
  <si>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</si>
  <si>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</si>
  <si>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</si>
  <si>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</si>
  <si>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</si>
  <si>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</si>
  <si>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</si>
  <si>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</si>
  <si>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</si>
  <si>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</si>
  <si>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</si>
  <si>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</si>
  <si>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</si>
  <si>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</si>
  <si>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</si>
  <si>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</si>
  <si>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</si>
  <si>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</si>
  <si>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</si>
  <si>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</si>
  <si>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</si>
  <si>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</si>
  <si>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</si>
  <si>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</si>
  <si>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</si>
  <si>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</si>
  <si>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</si>
  <si>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</si>
  <si>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</si>
  <si>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</si>
  <si>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</si>
  <si>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</si>
  <si>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</si>
  <si>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</si>
  <si>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</si>
  <si>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</si>
  <si>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</si>
  <si>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</si>
  <si>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</si>
  <si>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</si>
  <si>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</si>
  <si>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</si>
  <si>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</si>
  <si>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</si>
  <si>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</si>
  <si>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</si>
  <si>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</si>
  <si>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</si>
  <si>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</si>
  <si>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</si>
  <si>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</si>
  <si>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</si>
  <si>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</si>
  <si>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</si>
  <si>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</si>
  <si>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</si>
  <si>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</si>
  <si>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</si>
  <si>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</si>
  <si>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</si>
  <si>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</si>
  <si>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</si>
  <si>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</si>
  <si>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</si>
  <si>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</si>
  <si>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</si>
  <si>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</si>
  <si>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</si>
  <si>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</si>
  <si>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</si>
  <si>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</si>
  <si>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</si>
  <si>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</si>
  <si>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</si>
  <si>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</si>
  <si>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</si>
  <si>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</si>
  <si>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</si>
  <si>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</si>
  <si>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</si>
  <si>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</si>
  <si>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</si>
  <si>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</si>
  <si>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</si>
  <si>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</si>
  <si>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</si>
  <si>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</si>
  <si>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</si>
  <si>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</si>
  <si>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</si>
  <si>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</si>
  <si>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</si>
  <si>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</si>
  <si>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</si>
  <si>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</si>
  <si>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</si>
  <si>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</si>
  <si>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</si>
  <si>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</si>
  <si>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</si>
  <si>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</si>
  <si>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</si>
  <si>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</si>
  <si>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</si>
  <si>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</si>
  <si>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</si>
  <si>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</si>
  <si>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</si>
  <si>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</si>
  <si>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</si>
  <si>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</si>
  <si>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</si>
  <si>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</si>
  <si>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</si>
  <si>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</si>
  <si>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</si>
  <si>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</si>
  <si>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</si>
  <si>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</si>
  <si>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</si>
  <si>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</si>
  <si>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</si>
  <si>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</si>
  <si>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</si>
  <si>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</si>
  <si>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</si>
  <si>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</si>
  <si>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</si>
  <si>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</si>
  <si>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</si>
  <si>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</si>
  <si>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</si>
  <si>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</si>
  <si>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</si>
  <si>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</si>
  <si>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</si>
  <si>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</si>
  <si>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</si>
  <si>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</si>
  <si>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</si>
  <si>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</si>
  <si>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</si>
  <si>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</si>
  <si>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</si>
  <si>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</si>
  <si>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</si>
  <si>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</si>
  <si>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</si>
  <si>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</si>
  <si>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</si>
  <si>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</si>
  <si>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</si>
  <si>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</si>
  <si>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</si>
  <si>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</si>
  <si>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</si>
  <si>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</si>
  <si>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</si>
  <si>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</si>
  <si>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</si>
  <si>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</si>
  <si>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</si>
  <si>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</si>
  <si>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</si>
  <si>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</si>
  <si>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</si>
  <si>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</si>
  <si>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</si>
  <si>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</si>
  <si>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</si>
  <si>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</si>
  <si>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</si>
  <si>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</si>
  <si>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</si>
  <si>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</si>
  <si>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</si>
  <si>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</si>
  <si>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</si>
  <si>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</si>
  <si>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</si>
  <si>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</si>
  <si>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</si>
  <si>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</si>
  <si>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</si>
  <si>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</si>
  <si>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</si>
  <si>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</si>
  <si>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</si>
  <si>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</si>
  <si>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</si>
  <si>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</si>
  <si>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</si>
  <si>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</si>
  <si>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</si>
  <si>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</si>
  <si>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</si>
  <si>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</si>
  <si>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</si>
  <si>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</si>
  <si>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</si>
  <si>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</si>
  <si>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</si>
  <si>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</si>
  <si>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</si>
  <si>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</si>
  <si>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</si>
  <si>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</si>
  <si>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</si>
  <si>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</si>
  <si>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</si>
  <si>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</si>
  <si>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</si>
  <si>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</si>
  <si>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</si>
  <si>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</si>
  <si>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</si>
  <si>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</si>
  <si>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</si>
  <si>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</si>
  <si>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</si>
  <si>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</si>
  <si>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</si>
  <si>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</si>
  <si>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</si>
  <si>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</si>
  <si>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</si>
  <si>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</si>
  <si>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</si>
  <si>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</si>
  <si>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</si>
  <si>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</si>
  <si>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</si>
  <si>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</si>
  <si>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</si>
  <si>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</si>
  <si>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</si>
  <si>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</si>
  <si>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</si>
  <si>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</si>
  <si>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</si>
  <si>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</si>
  <si>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</si>
  <si>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</si>
  <si>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</si>
  <si>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</si>
  <si>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</si>
  <si>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</si>
  <si>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</si>
  <si>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</si>
  <si>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</si>
  <si>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</si>
  <si>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</si>
  <si>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</si>
  <si>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</si>
  <si>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</si>
  <si>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</si>
  <si>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</si>
  <si>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</si>
  <si>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</si>
  <si>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</si>
  <si>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</si>
  <si>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</si>
  <si>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</si>
  <si>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</si>
  <si>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</si>
  <si>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</si>
  <si>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</si>
  <si>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</si>
  <si>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</si>
  <si>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</si>
  <si>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</si>
  <si>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</si>
  <si>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</si>
  <si>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</si>
  <si>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</si>
  <si>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</si>
  <si>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</si>
  <si>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</si>
  <si>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</si>
  <si>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</si>
  <si>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</si>
  <si>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</si>
  <si>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</si>
  <si>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</si>
  <si>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</si>
  <si>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</si>
  <si>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</si>
  <si>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</si>
  <si>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</si>
  <si>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</si>
  <si>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</si>
  <si>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</si>
  <si>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</si>
  <si>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</si>
  <si>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</si>
  <si>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</si>
  <si>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</si>
  <si>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</si>
  <si>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</si>
  <si>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</si>
  <si>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</si>
  <si>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</si>
  <si>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</si>
  <si>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</si>
  <si>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</si>
  <si>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</si>
  <si>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</si>
  <si>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</si>
  <si>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</si>
  <si>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</si>
  <si>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</si>
  <si>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</si>
  <si>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</si>
  <si>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</si>
  <si>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</si>
  <si>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</si>
  <si>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</si>
  <si>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</si>
  <si>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</si>
  <si>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</si>
  <si>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</si>
  <si>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</si>
  <si>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</si>
  <si>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</si>
  <si>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</si>
  <si>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</si>
  <si>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</si>
  <si>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</si>
  <si>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</si>
  <si>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</si>
  <si>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</si>
  <si>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</si>
  <si>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</si>
  <si>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</si>
  <si>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</si>
  <si>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</si>
  <si>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</si>
  <si>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</si>
  <si>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</si>
  <si>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</si>
  <si>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</si>
  <si>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</si>
  <si>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</si>
  <si>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</si>
  <si>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</si>
  <si>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</si>
  <si>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</si>
  <si>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</si>
  <si>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</si>
  <si>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</si>
  <si>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</si>
  <si>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</si>
  <si>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</si>
  <si>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</si>
  <si>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</si>
  <si>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</si>
  <si>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</si>
  <si>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</si>
  <si>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</si>
  <si>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</si>
  <si>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</si>
  <si>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</si>
  <si>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</si>
  <si>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</si>
  <si>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</si>
  <si>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</si>
  <si>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</si>
  <si>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</si>
  <si>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</si>
  <si>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</si>
  <si>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</si>
  <si>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</si>
  <si>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</si>
  <si>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</si>
  <si>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</si>
  <si>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</si>
  <si>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</si>
  <si>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</si>
  <si>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</si>
  <si>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</si>
  <si>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</si>
  <si>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</si>
  <si>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</si>
  <si>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</si>
  <si>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</si>
  <si>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</si>
  <si>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</si>
  <si>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</si>
  <si>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</si>
  <si>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</si>
  <si>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</si>
  <si>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</si>
  <si>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</si>
  <si>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</si>
  <si>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</si>
  <si>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</si>
  <si>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</si>
  <si>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</si>
  <si>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</si>
  <si>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</si>
  <si>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</si>
  <si>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</si>
  <si>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</si>
  <si>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</si>
  <si>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</si>
  <si>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</si>
  <si>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</si>
  <si>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</si>
  <si>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</si>
  <si>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</si>
  <si>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</si>
  <si>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</si>
  <si>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</si>
  <si>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</si>
  <si>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</si>
  <si>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</si>
  <si>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</si>
  <si>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</si>
  <si>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</si>
  <si>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</si>
  <si>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</si>
  <si>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</si>
  <si>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</si>
  <si>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</si>
  <si>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</si>
  <si>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</si>
  <si>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</si>
  <si>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</si>
  <si>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</si>
  <si>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</si>
  <si>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</si>
  <si>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</si>
  <si>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</si>
  <si>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</si>
  <si>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</si>
  <si>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</si>
  <si>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</si>
  <si>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</si>
  <si>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</si>
  <si>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</si>
  <si>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</si>
  <si>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</si>
  <si>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</si>
  <si>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</si>
  <si>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</si>
  <si>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</si>
  <si>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</si>
  <si>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</si>
  <si>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</si>
  <si>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</si>
  <si>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</si>
  <si>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</si>
  <si>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</si>
  <si>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</si>
  <si>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</si>
  <si>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</si>
  <si>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</si>
  <si>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</si>
  <si>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</si>
  <si>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</si>
  <si>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</si>
  <si>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</si>
  <si>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</si>
  <si>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</si>
  <si>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</si>
  <si>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</si>
  <si>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</si>
  <si>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</si>
  <si>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</si>
  <si>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</si>
  <si>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</si>
  <si>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</si>
  <si>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</si>
  <si>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</si>
  <si>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</si>
  <si>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</si>
  <si>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</si>
  <si>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</si>
  <si>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</si>
  <si>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</si>
  <si>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</si>
  <si>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</si>
  <si>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</si>
  <si>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</si>
  <si>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</si>
  <si>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</si>
  <si>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</si>
  <si>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</si>
  <si>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</si>
  <si>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</si>
  <si>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</si>
  <si>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</si>
  <si>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</si>
  <si>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</si>
  <si>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</si>
  <si>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</si>
  <si>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</si>
  <si>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</si>
  <si>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</si>
  <si>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</si>
  <si>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</si>
  <si>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</si>
  <si>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</si>
  <si>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</si>
  <si>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</si>
  <si>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</si>
  <si>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</si>
  <si>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</si>
  <si>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</si>
  <si>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</si>
  <si>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</si>
  <si>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</si>
  <si>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</si>
  <si>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</si>
  <si>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</si>
  <si>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</si>
  <si>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</si>
  <si>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</si>
  <si>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</si>
  <si>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</si>
  <si>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</si>
  <si>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</si>
  <si>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</si>
  <si>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</si>
  <si>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</si>
  <si>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</si>
  <si>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</si>
  <si>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</si>
  <si>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</si>
  <si>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</si>
  <si>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</si>
  <si>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</si>
  <si>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</si>
  <si>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</si>
  <si>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</si>
  <si>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</si>
  <si>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</si>
  <si>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</si>
  <si>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</si>
  <si>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</si>
  <si>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</si>
  <si>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</si>
  <si>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</si>
  <si>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</si>
  <si>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</si>
  <si>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</si>
  <si>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</si>
  <si>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</si>
  <si>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</si>
  <si>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</si>
  <si>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</si>
  <si>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</si>
  <si>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</si>
  <si>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</si>
  <si>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</si>
  <si>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</si>
  <si>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</si>
  <si>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</si>
  <si>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</si>
  <si>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</si>
  <si>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</si>
  <si>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</si>
  <si>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</si>
  <si>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</si>
  <si>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</si>
  <si>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</si>
  <si>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</si>
  <si>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</si>
  <si>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</si>
  <si>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</si>
  <si>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</si>
  <si>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</si>
  <si>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</si>
  <si>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</si>
  <si>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</si>
  <si>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</si>
  <si>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</si>
  <si>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</si>
  <si>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</si>
  <si>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</si>
  <si>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</si>
  <si>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</si>
  <si>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</si>
  <si>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</si>
  <si>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</si>
  <si>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</si>
  <si>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</si>
  <si>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</si>
  <si>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</si>
  <si>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</si>
  <si>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</si>
  <si>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</si>
  <si>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</si>
  <si>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</si>
  <si>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</si>
  <si>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</si>
  <si>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</si>
  <si>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</si>
  <si>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</si>
  <si>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</si>
  <si>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</si>
  <si>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</si>
  <si>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</si>
  <si>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</si>
  <si>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</si>
  <si>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</si>
  <si>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</si>
  <si>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</si>
  <si>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</si>
  <si>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</si>
  <si>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</si>
  <si>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</si>
  <si>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</si>
  <si>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</si>
  <si>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</si>
  <si>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</si>
  <si>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</si>
  <si>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</si>
  <si>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</si>
  <si>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</si>
  <si>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</si>
  <si>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</si>
  <si>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</si>
  <si>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</si>
  <si>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</si>
  <si>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</si>
  <si>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</si>
  <si>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</si>
  <si>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</si>
  <si>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</si>
  <si>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</si>
  <si>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</si>
  <si>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</si>
  <si>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</si>
  <si>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</si>
  <si>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</si>
  <si>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</si>
  <si>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</si>
  <si>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</si>
  <si>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</si>
  <si>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</si>
  <si>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</si>
  <si>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</si>
  <si>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</si>
  <si>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</si>
  <si>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</si>
  <si>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</si>
  <si>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</si>
  <si>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</si>
  <si>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</si>
  <si>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</si>
  <si>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</si>
  <si>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</si>
  <si>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</si>
  <si>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</si>
  <si>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</si>
  <si>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</si>
  <si>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</si>
  <si>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</si>
  <si>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</si>
  <si>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</si>
  <si>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</si>
  <si>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</si>
  <si>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</si>
  <si>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</si>
  <si>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</si>
  <si>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</si>
  <si>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</si>
  <si>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</si>
  <si>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</si>
  <si>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</si>
  <si>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</si>
  <si>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</si>
  <si>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</si>
  <si>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</si>
  <si>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</si>
  <si>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</si>
  <si>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</si>
  <si>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</si>
  <si>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</si>
  <si>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</si>
  <si>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</si>
  <si>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</si>
  <si>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</si>
  <si>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</si>
  <si>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</si>
  <si>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</si>
  <si>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</si>
  <si>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</si>
  <si>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</si>
  <si>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</si>
  <si>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</si>
  <si>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</si>
  <si>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</si>
  <si>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</si>
  <si>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</si>
  <si>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</si>
  <si>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</si>
  <si>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</si>
  <si>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</si>
  <si>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</si>
  <si>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</si>
  <si>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</si>
  <si>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</si>
  <si>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</si>
  <si>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</si>
  <si>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</si>
  <si>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</si>
  <si>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</si>
  <si>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</si>
  <si>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</si>
  <si>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</si>
  <si>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</si>
  <si>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</si>
  <si>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</si>
  <si>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</si>
  <si>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</si>
  <si>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</si>
  <si>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</si>
  <si>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</si>
  <si>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</si>
  <si>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</si>
  <si>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</si>
  <si>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</si>
  <si>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</si>
  <si>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</si>
  <si>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</si>
  <si>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</si>
  <si>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</si>
  <si>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</si>
  <si>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</si>
  <si>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</si>
  <si>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</si>
  <si>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</si>
  <si>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</si>
  <si>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</si>
  <si>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</si>
  <si>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</si>
  <si>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</si>
  <si>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</si>
  <si>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</si>
  <si>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</si>
  <si>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</si>
  <si>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</si>
  <si>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</si>
  <si>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</si>
  <si>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</si>
  <si>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</si>
  <si>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</si>
  <si>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</si>
  <si>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</si>
  <si>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</si>
  <si>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</si>
  <si>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</si>
  <si>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</si>
  <si>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</si>
  <si>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</si>
  <si>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</si>
  <si>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</si>
  <si>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</si>
  <si>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</si>
  <si>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</si>
  <si>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</si>
  <si>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</si>
  <si>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</si>
  <si>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</si>
  <si>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</si>
  <si>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</si>
  <si>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</si>
  <si>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</si>
  <si>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</si>
  <si>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</si>
  <si>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</si>
  <si>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</si>
  <si>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</si>
  <si>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</si>
  <si>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</si>
  <si>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</si>
  <si>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</si>
  <si>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</si>
  <si>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</si>
  <si>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</si>
  <si>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</si>
  <si>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</si>
  <si>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</si>
  <si>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</si>
  <si>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</si>
  <si>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</si>
  <si>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</si>
  <si>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</si>
  <si>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</si>
  <si>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</si>
  <si>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</si>
  <si>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</si>
  <si>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</si>
  <si>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</si>
  <si>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</si>
  <si>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</si>
  <si>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</si>
  <si>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</si>
  <si>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</si>
  <si>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</si>
  <si>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</si>
  <si>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</si>
  <si>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</si>
  <si>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</si>
  <si>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</si>
  <si>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</si>
  <si>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</si>
  <si>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</si>
  <si>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</si>
  <si>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</si>
  <si>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</si>
  <si>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</si>
  <si>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</si>
  <si>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</si>
  <si>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</si>
  <si>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</si>
  <si>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</si>
  <si>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</si>
  <si>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</si>
  <si>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</si>
  <si>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</si>
  <si>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</si>
  <si>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</si>
  <si>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</si>
  <si>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</si>
  <si>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</si>
  <si>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</si>
  <si>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</si>
  <si>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</si>
  <si>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</si>
  <si>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</si>
  <si>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</si>
  <si>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</si>
  <si>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</si>
  <si>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</si>
  <si>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</si>
  <si>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</si>
  <si>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</si>
  <si>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</si>
  <si>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</si>
  <si>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</si>
  <si>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</si>
  <si>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</si>
  <si>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</si>
  <si>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</si>
  <si>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</si>
  <si>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</si>
  <si>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</si>
  <si>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</si>
  <si>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</si>
  <si>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</si>
  <si>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</si>
  <si>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</si>
  <si>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</si>
  <si>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</si>
  <si>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</si>
  <si>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</si>
  <si>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</si>
  <si>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</si>
  <si>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</si>
  <si>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</si>
  <si>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</si>
  <si>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</si>
  <si>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</si>
  <si>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</si>
  <si>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</si>
  <si>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</si>
  <si>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</si>
  <si>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</si>
  <si>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</si>
  <si>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</si>
  <si>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</si>
  <si>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</si>
  <si>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</si>
  <si>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</si>
  <si>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</si>
  <si>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</si>
  <si>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</si>
  <si>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</si>
  <si>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</si>
  <si>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</si>
  <si>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</si>
  <si>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</si>
  <si>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</si>
  <si>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</si>
  <si>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</si>
  <si>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</si>
  <si>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</si>
  <si>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</si>
  <si>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</si>
  <si>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</si>
  <si>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</si>
  <si>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</si>
  <si>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</si>
  <si>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</si>
  <si>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</si>
  <si>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</si>
  <si>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</si>
  <si>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</si>
  <si>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</si>
  <si>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</si>
  <si>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</si>
  <si>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</si>
  <si>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</si>
  <si>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</si>
  <si>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</si>
  <si>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</si>
  <si>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</si>
  <si>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</si>
  <si>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</si>
  <si>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</si>
  <si>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</si>
  <si>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Актив Пропъртис АДСИЦ</t>
  </si>
  <si>
    <t>115869689</t>
  </si>
  <si>
    <t>Георги Илиев Налбантски</t>
  </si>
  <si>
    <t>Изпълнителен директор</t>
  </si>
  <si>
    <t>гр.Пловдив, ул.Нестор Абаджиев № 37</t>
  </si>
  <si>
    <t>032/60-47-10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</si>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</sst>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49" fontId="4" fillId="35" borderId="14" xfId="45" applyNumberFormat="1" applyFont="1" applyFill="1" applyBorder="1" applyProtection="1">
      <alignment/>
      <protection locked="0"/>
    </xf>
    <xf numFmtId="49" fontId="81" fillId="35" borderId="54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3">
        <v>1</v>
      </c>
      <c r="AA1" s="664">
        <f>IF(ISBLANK(_endDate),"",_endDate)</f>
        <v>44561</v>
      </c>
    </row>
    <row r="2" spans="1:27" ht="15">
      <c r="A2" s="654" t="s">
        <v>937</v>
      </c>
      <c r="B2" s="649"/>
      <c r="Z2" s="663">
        <v>2</v>
      </c>
      <c r="AA2" s="664">
        <f>IF(ISBLANK(_pdeReportingDate),"",_pdeReportingDate)</f>
        <v>44678</v>
      </c>
    </row>
    <row r="3" spans="1:27" ht="15">
      <c r="A3" s="650" t="s">
        <v>934</v>
      </c>
      <c r="B3" s="651"/>
      <c r="Z3" s="663">
        <v>3</v>
      </c>
      <c r="AA3" s="664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44561</v>
      </c>
    </row>
    <row r="11" spans="1:2" ht="15">
      <c r="A11" s="7" t="s">
        <v>949</v>
      </c>
      <c r="B11" s="547">
        <v>44678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903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713" t="s">
        <v>969</v>
      </c>
    </row>
    <row r="24" spans="1:2" ht="15">
      <c r="A24" s="10" t="s">
        <v>892</v>
      </c>
      <c r="B24" s="714" t="s">
        <v>970</v>
      </c>
    </row>
    <row r="25" spans="1:2" ht="15">
      <c r="A25" s="7" t="s">
        <v>895</v>
      </c>
      <c r="B25" s="715" t="s">
        <v>971</v>
      </c>
    </row>
    <row r="26" spans="1:2" ht="15">
      <c r="A26" s="10" t="s">
        <v>942</v>
      </c>
      <c r="B26" s="712" t="s">
        <v>972</v>
      </c>
    </row>
    <row r="27" spans="1:2" ht="15">
      <c r="A27" s="10" t="s">
        <v>943</v>
      </c>
      <c r="B27" s="712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0.5451989619377162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0.10544146555690326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0.8174448767833982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0.09339458378098026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2.1987636709462675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0.4265202702702703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0.4265202702702703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0.1545608108108108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0.1545608108108108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0.17456961643008154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0.17130367132219465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0.0736177302491379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0.12898908360868291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0.11425184307042567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2522</v>
      </c>
      <c r="E21" s="662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0.10548329081099167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0.5460640138408305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1.2213861386138614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1243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25241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26488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263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59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322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182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183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505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26993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414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887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773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3176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-2221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2521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3294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23909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1900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1900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1900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1182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79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1100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1184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1184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26993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220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80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1731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53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53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2102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2103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2521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2103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2521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2521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2521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4624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4199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233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192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4624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4624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4624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4624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5328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-87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-93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-407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4739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-6820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-6820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1900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-44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1856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-225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408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183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423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423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-9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9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414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414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3173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3173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2521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5694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5694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-2218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-2400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-2400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-2400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21579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21397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2521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-9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9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23909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23909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16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1258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19399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20661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5711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5711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13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13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13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3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1245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25110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26359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192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192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61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61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3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1245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25241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26490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13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13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13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13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13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13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2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2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1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1243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25241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26488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263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263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59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59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322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322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263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263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59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59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322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322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1900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1900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1900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1182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79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1100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1184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3084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1900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1900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1900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1182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79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1100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1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1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2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1184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3084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E76" sqref="E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</v>
      </c>
      <c r="D17" s="187">
        <v>4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1243</v>
      </c>
      <c r="D20" s="567">
        <f>SUM(D12:D19)</f>
        <v>1246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25241</v>
      </c>
      <c r="D21" s="464">
        <v>19399</v>
      </c>
      <c r="E21" s="84" t="s">
        <v>58</v>
      </c>
      <c r="F21" s="87" t="s">
        <v>59</v>
      </c>
      <c r="G21" s="188">
        <v>414</v>
      </c>
      <c r="H21" s="187">
        <v>423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</v>
      </c>
      <c r="H25" s="187">
        <v>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887</v>
      </c>
      <c r="H26" s="567">
        <f>H20+H21+H22</f>
        <v>896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773</v>
      </c>
      <c r="H28" s="565">
        <f>SUM(H29:H31)</f>
        <v>918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3176</v>
      </c>
      <c r="H29" s="187">
        <v>3318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-2221</v>
      </c>
      <c r="H30" s="187">
        <v>-2218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2521</v>
      </c>
      <c r="H32" s="187">
        <v>-145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3294</v>
      </c>
      <c r="H34" s="567">
        <f>H28+H32+H33</f>
        <v>773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23909</v>
      </c>
      <c r="H37" s="569">
        <f>H26+H18+H34</f>
        <v>21397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1900</v>
      </c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1900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26488</v>
      </c>
      <c r="D56" s="571">
        <f>D20+D21+D22+D28+D33+D46+D52+D54+D55</f>
        <v>20649</v>
      </c>
      <c r="E56" s="94" t="s">
        <v>825</v>
      </c>
      <c r="F56" s="93" t="s">
        <v>172</v>
      </c>
      <c r="G56" s="568">
        <f>G50+G52+G53+G54+G55</f>
        <v>1900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>
        <v>1731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1182</v>
      </c>
      <c r="H61" s="565">
        <f>SUM(H62:H68)</f>
        <v>1410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79</v>
      </c>
      <c r="H64" s="187">
        <v>83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1731</v>
      </c>
      <c r="E65" s="84" t="s">
        <v>201</v>
      </c>
      <c r="F65" s="87" t="s">
        <v>202</v>
      </c>
      <c r="G65" s="188">
        <v>1100</v>
      </c>
      <c r="H65" s="187">
        <v>1100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224</v>
      </c>
    </row>
    <row r="69" spans="1:8" ht="15">
      <c r="A69" s="84" t="s">
        <v>210</v>
      </c>
      <c r="B69" s="86" t="s">
        <v>211</v>
      </c>
      <c r="C69" s="188"/>
      <c r="D69" s="187">
        <v>1</v>
      </c>
      <c r="E69" s="192" t="s">
        <v>79</v>
      </c>
      <c r="F69" s="87" t="s">
        <v>216</v>
      </c>
      <c r="G69" s="188">
        <v>2</v>
      </c>
      <c r="H69" s="187">
        <v>45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1184</v>
      </c>
      <c r="H71" s="567">
        <f>H59+H60+H61+H69+H70</f>
        <v>1455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263</v>
      </c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59</v>
      </c>
      <c r="D75" s="187">
        <v>63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322</v>
      </c>
      <c r="D76" s="567">
        <f>SUM(D68:D75)</f>
        <v>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1184</v>
      </c>
      <c r="H79" s="569">
        <f>H71+H73+H75+H77</f>
        <v>1455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</v>
      </c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182</v>
      </c>
      <c r="D89" s="187">
        <v>408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183</v>
      </c>
      <c r="D92" s="567">
        <f>SUM(D88:D91)</f>
        <v>408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505</v>
      </c>
      <c r="D94" s="571">
        <f>D65+D76+D85+D92+D93</f>
        <v>2203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26993</v>
      </c>
      <c r="D95" s="573">
        <f>D94+D56</f>
        <v>22852</v>
      </c>
      <c r="E95" s="220" t="s">
        <v>915</v>
      </c>
      <c r="F95" s="476" t="s">
        <v>268</v>
      </c>
      <c r="G95" s="572">
        <f>G37+G40+G56+G79</f>
        <v>26993</v>
      </c>
      <c r="H95" s="573">
        <f>H37+H40+H56+H79</f>
        <v>22852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8" t="s">
        <v>949</v>
      </c>
      <c r="B98" s="666">
        <f>pdeReportingDate</f>
        <v>44678</v>
      </c>
      <c r="C98" s="666"/>
      <c r="D98" s="666"/>
      <c r="E98" s="666"/>
      <c r="F98" s="666"/>
      <c r="G98" s="666"/>
      <c r="H98" s="666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67" t="str">
        <f>authorName</f>
        <v>Красимира Панайотова</v>
      </c>
      <c r="C100" s="667"/>
      <c r="D100" s="667"/>
      <c r="E100" s="667"/>
      <c r="F100" s="667"/>
      <c r="G100" s="667"/>
      <c r="H100" s="667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60"/>
      <c r="B103" s="665" t="s">
        <v>951</v>
      </c>
      <c r="C103" s="665"/>
      <c r="D103" s="665"/>
      <c r="E103" s="665"/>
      <c r="M103" s="92"/>
    </row>
    <row r="104" spans="1:5" ht="21.75" customHeight="1">
      <c r="A104" s="660"/>
      <c r="B104" s="665" t="s">
        <v>951</v>
      </c>
      <c r="C104" s="665"/>
      <c r="D104" s="665"/>
      <c r="E104" s="665"/>
    </row>
    <row r="105" spans="1:13" ht="21.75" customHeight="1">
      <c r="A105" s="660"/>
      <c r="B105" s="665" t="s">
        <v>951</v>
      </c>
      <c r="C105" s="665"/>
      <c r="D105" s="665"/>
      <c r="E105" s="665"/>
      <c r="M105" s="92"/>
    </row>
    <row r="106" spans="1:5" ht="21.75" customHeight="1">
      <c r="A106" s="660"/>
      <c r="B106" s="665" t="s">
        <v>951</v>
      </c>
      <c r="C106" s="665"/>
      <c r="D106" s="665"/>
      <c r="E106" s="665"/>
    </row>
    <row r="107" spans="1:13" ht="21.75" customHeight="1">
      <c r="A107" s="660"/>
      <c r="B107" s="665"/>
      <c r="C107" s="665"/>
      <c r="D107" s="665"/>
      <c r="E107" s="665"/>
      <c r="M107" s="92"/>
    </row>
    <row r="108" spans="1:5" ht="21.75" customHeight="1">
      <c r="A108" s="660"/>
      <c r="B108" s="665"/>
      <c r="C108" s="665"/>
      <c r="D108" s="665"/>
      <c r="E108" s="665"/>
    </row>
    <row r="109" spans="1:13" ht="21.75" customHeight="1">
      <c r="A109" s="660"/>
      <c r="B109" s="665"/>
      <c r="C109" s="665"/>
      <c r="D109" s="665"/>
      <c r="E109" s="665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1">
      <selection activeCell="E53" sqref="E5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</v>
      </c>
      <c r="D12" s="308">
        <v>16</v>
      </c>
      <c r="E12" s="185" t="s">
        <v>277</v>
      </c>
      <c r="F12" s="231" t="s">
        <v>278</v>
      </c>
      <c r="G12" s="307">
        <v>4199</v>
      </c>
      <c r="H12" s="308">
        <v>96</v>
      </c>
    </row>
    <row r="13" spans="1:8" ht="15">
      <c r="A13" s="185" t="s">
        <v>279</v>
      </c>
      <c r="B13" s="181" t="s">
        <v>280</v>
      </c>
      <c r="C13" s="307">
        <v>220</v>
      </c>
      <c r="D13" s="308">
        <v>206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3</v>
      </c>
      <c r="D14" s="308">
        <v>2</v>
      </c>
      <c r="E14" s="236" t="s">
        <v>285</v>
      </c>
      <c r="F14" s="231" t="s">
        <v>286</v>
      </c>
      <c r="G14" s="307">
        <v>233</v>
      </c>
      <c r="H14" s="308">
        <v>205</v>
      </c>
    </row>
    <row r="15" spans="1:8" ht="15">
      <c r="A15" s="185" t="s">
        <v>287</v>
      </c>
      <c r="B15" s="181" t="s">
        <v>288</v>
      </c>
      <c r="C15" s="307">
        <v>80</v>
      </c>
      <c r="D15" s="308">
        <v>195</v>
      </c>
      <c r="E15" s="236" t="s">
        <v>79</v>
      </c>
      <c r="F15" s="231" t="s">
        <v>289</v>
      </c>
      <c r="G15" s="307">
        <v>192</v>
      </c>
      <c r="H15" s="308">
        <v>91</v>
      </c>
    </row>
    <row r="16" spans="1:8" ht="15.75">
      <c r="A16" s="185" t="s">
        <v>290</v>
      </c>
      <c r="B16" s="181" t="s">
        <v>291</v>
      </c>
      <c r="C16" s="307">
        <v>11</v>
      </c>
      <c r="D16" s="308">
        <v>26</v>
      </c>
      <c r="E16" s="227" t="s">
        <v>52</v>
      </c>
      <c r="F16" s="255" t="s">
        <v>292</v>
      </c>
      <c r="G16" s="597">
        <f>SUM(G12:G15)</f>
        <v>4624</v>
      </c>
      <c r="H16" s="598">
        <f>SUM(H12:H15)</f>
        <v>392</v>
      </c>
    </row>
    <row r="17" spans="1:8" ht="30.75">
      <c r="A17" s="185" t="s">
        <v>293</v>
      </c>
      <c r="B17" s="181" t="s">
        <v>294</v>
      </c>
      <c r="C17" s="307">
        <v>1731</v>
      </c>
      <c r="D17" s="308">
        <v>76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53</v>
      </c>
      <c r="D19" s="308">
        <v>16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53</v>
      </c>
      <c r="D20" s="308">
        <v>16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2102</v>
      </c>
      <c r="D22" s="598">
        <f>SUM(D12:D18)+D19</f>
        <v>537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</v>
      </c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2103</v>
      </c>
      <c r="D31" s="604">
        <f>D29+D22</f>
        <v>537</v>
      </c>
      <c r="E31" s="242" t="s">
        <v>800</v>
      </c>
      <c r="F31" s="257" t="s">
        <v>331</v>
      </c>
      <c r="G31" s="244">
        <f>G16+G18+G27</f>
        <v>4624</v>
      </c>
      <c r="H31" s="245">
        <f>H16+H18+H27</f>
        <v>392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2521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145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2103</v>
      </c>
      <c r="D36" s="606">
        <f>D31-D34+D35</f>
        <v>537</v>
      </c>
      <c r="E36" s="253" t="s">
        <v>346</v>
      </c>
      <c r="F36" s="247" t="s">
        <v>347</v>
      </c>
      <c r="G36" s="258">
        <f>G35-G34+G31</f>
        <v>4624</v>
      </c>
      <c r="H36" s="259">
        <f>H35-H34+H31</f>
        <v>392</v>
      </c>
    </row>
    <row r="37" spans="1:8" ht="15.75">
      <c r="A37" s="252" t="s">
        <v>348</v>
      </c>
      <c r="B37" s="222" t="s">
        <v>349</v>
      </c>
      <c r="C37" s="603">
        <f>IF((G36-C36)&gt;0,G36-C36,0)</f>
        <v>2521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145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2521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145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2521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145</v>
      </c>
    </row>
    <row r="45" spans="1:8" ht="15.75" thickBot="1">
      <c r="A45" s="261" t="s">
        <v>371</v>
      </c>
      <c r="B45" s="262" t="s">
        <v>372</v>
      </c>
      <c r="C45" s="599">
        <f>C36+C38+C42</f>
        <v>4624</v>
      </c>
      <c r="D45" s="600">
        <f>D36+D38+D42</f>
        <v>537</v>
      </c>
      <c r="E45" s="261" t="s">
        <v>373</v>
      </c>
      <c r="F45" s="263" t="s">
        <v>374</v>
      </c>
      <c r="G45" s="599">
        <f>G42+G36</f>
        <v>4624</v>
      </c>
      <c r="H45" s="600">
        <f>H42+H36</f>
        <v>537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69" t="s">
        <v>950</v>
      </c>
      <c r="B47" s="669"/>
      <c r="C47" s="669"/>
      <c r="D47" s="669"/>
      <c r="E47" s="669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8" t="s">
        <v>949</v>
      </c>
      <c r="B50" s="666">
        <f>pdeReportingDate</f>
        <v>44678</v>
      </c>
      <c r="C50" s="666"/>
      <c r="D50" s="666"/>
      <c r="E50" s="666"/>
      <c r="F50" s="666"/>
      <c r="G50" s="666"/>
      <c r="H50" s="666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67" t="str">
        <f>authorName</f>
        <v>Красимира Панайотова</v>
      </c>
      <c r="C52" s="667"/>
      <c r="D52" s="667"/>
      <c r="E52" s="667"/>
      <c r="F52" s="667"/>
      <c r="G52" s="667"/>
      <c r="H52" s="667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60"/>
      <c r="B55" s="665" t="s">
        <v>951</v>
      </c>
      <c r="C55" s="665"/>
      <c r="D55" s="665"/>
      <c r="E55" s="665"/>
      <c r="F55" s="543"/>
      <c r="G55" s="44"/>
      <c r="H55" s="41"/>
    </row>
    <row r="56" spans="1:8" ht="15.75" customHeight="1">
      <c r="A56" s="660"/>
      <c r="B56" s="665" t="s">
        <v>951</v>
      </c>
      <c r="C56" s="665"/>
      <c r="D56" s="665"/>
      <c r="E56" s="665"/>
      <c r="F56" s="543"/>
      <c r="G56" s="44"/>
      <c r="H56" s="41"/>
    </row>
    <row r="57" spans="1:8" ht="15.75" customHeight="1">
      <c r="A57" s="660"/>
      <c r="B57" s="665" t="s">
        <v>951</v>
      </c>
      <c r="C57" s="665"/>
      <c r="D57" s="665"/>
      <c r="E57" s="665"/>
      <c r="F57" s="543"/>
      <c r="G57" s="44"/>
      <c r="H57" s="41"/>
    </row>
    <row r="58" spans="1:8" ht="15.75" customHeight="1">
      <c r="A58" s="660"/>
      <c r="B58" s="665" t="s">
        <v>951</v>
      </c>
      <c r="C58" s="665"/>
      <c r="D58" s="665"/>
      <c r="E58" s="665"/>
      <c r="F58" s="543"/>
      <c r="G58" s="44"/>
      <c r="H58" s="41"/>
    </row>
    <row r="59" spans="1:8" ht="15">
      <c r="A59" s="660"/>
      <c r="B59" s="665"/>
      <c r="C59" s="665"/>
      <c r="D59" s="665"/>
      <c r="E59" s="665"/>
      <c r="F59" s="543"/>
      <c r="G59" s="44"/>
      <c r="H59" s="41"/>
    </row>
    <row r="60" spans="1:8" ht="15">
      <c r="A60" s="660"/>
      <c r="B60" s="665"/>
      <c r="C60" s="665"/>
      <c r="D60" s="665"/>
      <c r="E60" s="665"/>
      <c r="F60" s="543"/>
      <c r="G60" s="44"/>
      <c r="H60" s="41"/>
    </row>
    <row r="61" spans="1:8" ht="15">
      <c r="A61" s="660"/>
      <c r="B61" s="665"/>
      <c r="C61" s="665"/>
      <c r="D61" s="665"/>
      <c r="E61" s="665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5328</v>
      </c>
      <c r="D11" s="187">
        <v>410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-87</v>
      </c>
      <c r="D12" s="187">
        <v>-124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-93</v>
      </c>
      <c r="D14" s="187">
        <v>-229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-407</v>
      </c>
      <c r="D15" s="187">
        <v>-229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</v>
      </c>
      <c r="D20" s="187">
        <v>-13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4739</v>
      </c>
      <c r="D21" s="628">
        <f>SUM(D11:D20)</f>
        <v>-185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-6820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1320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-6820</v>
      </c>
      <c r="D33" s="628">
        <f>SUM(D23:D32)</f>
        <v>1320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1900</v>
      </c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-44</v>
      </c>
      <c r="D41" s="187">
        <v>-1014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1856</v>
      </c>
      <c r="D43" s="630">
        <f>SUM(D35:D42)</f>
        <v>-1014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-225</v>
      </c>
      <c r="D44" s="298">
        <f>D43+D33+D21</f>
        <v>121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408</v>
      </c>
      <c r="D45" s="300">
        <v>287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183</v>
      </c>
      <c r="D46" s="302">
        <f>D45+D44</f>
        <v>408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940</v>
      </c>
      <c r="G50" s="171"/>
      <c r="H50" s="171"/>
    </row>
    <row r="51" spans="1:8" ht="15">
      <c r="A51" s="670" t="s">
        <v>946</v>
      </c>
      <c r="B51" s="670"/>
      <c r="C51" s="670"/>
      <c r="D51" s="670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949</v>
      </c>
      <c r="B54" s="666">
        <f>pdeReportingDate</f>
        <v>44678</v>
      </c>
      <c r="C54" s="666"/>
      <c r="D54" s="666"/>
      <c r="E54" s="666"/>
      <c r="F54" s="661"/>
      <c r="G54" s="661"/>
      <c r="H54" s="661"/>
      <c r="M54" s="92"/>
    </row>
    <row r="55" spans="1:13" s="41" customFormat="1" ht="15">
      <c r="A55" s="658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">
      <c r="A56" s="659" t="s">
        <v>8</v>
      </c>
      <c r="B56" s="667" t="str">
        <f>authorName</f>
        <v>Красимира Панайотова</v>
      </c>
      <c r="C56" s="667"/>
      <c r="D56" s="667"/>
      <c r="E56" s="667"/>
      <c r="F56" s="75"/>
      <c r="G56" s="75"/>
      <c r="H56" s="75"/>
    </row>
    <row r="57" spans="1:8" s="41" customFormat="1" ht="15">
      <c r="A57" s="659"/>
      <c r="B57" s="667"/>
      <c r="C57" s="667"/>
      <c r="D57" s="667"/>
      <c r="E57" s="667"/>
      <c r="F57" s="75"/>
      <c r="G57" s="75"/>
      <c r="H57" s="75"/>
    </row>
    <row r="58" spans="1:8" s="41" customFormat="1" ht="15">
      <c r="A58" s="659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">
      <c r="A59" s="660"/>
      <c r="B59" s="665" t="s">
        <v>951</v>
      </c>
      <c r="C59" s="665"/>
      <c r="D59" s="665"/>
      <c r="E59" s="665"/>
      <c r="F59" s="543"/>
      <c r="G59" s="44"/>
      <c r="H59" s="41"/>
    </row>
    <row r="60" spans="1:8" ht="15">
      <c r="A60" s="660"/>
      <c r="B60" s="665" t="s">
        <v>951</v>
      </c>
      <c r="C60" s="665"/>
      <c r="D60" s="665"/>
      <c r="E60" s="665"/>
      <c r="F60" s="543"/>
      <c r="G60" s="44"/>
      <c r="H60" s="41"/>
    </row>
    <row r="61" spans="1:8" ht="15">
      <c r="A61" s="660"/>
      <c r="B61" s="665" t="s">
        <v>951</v>
      </c>
      <c r="C61" s="665"/>
      <c r="D61" s="665"/>
      <c r="E61" s="665"/>
      <c r="F61" s="543"/>
      <c r="G61" s="44"/>
      <c r="H61" s="41"/>
    </row>
    <row r="62" spans="1:8" ht="15">
      <c r="A62" s="660"/>
      <c r="B62" s="665" t="s">
        <v>951</v>
      </c>
      <c r="C62" s="665"/>
      <c r="D62" s="665"/>
      <c r="E62" s="665"/>
      <c r="F62" s="543"/>
      <c r="G62" s="44"/>
      <c r="H62" s="41"/>
    </row>
    <row r="63" spans="1:8" ht="15">
      <c r="A63" s="660"/>
      <c r="B63" s="665"/>
      <c r="C63" s="665"/>
      <c r="D63" s="665"/>
      <c r="E63" s="665"/>
      <c r="F63" s="543"/>
      <c r="G63" s="44"/>
      <c r="H63" s="41"/>
    </row>
    <row r="64" spans="1:8" ht="15">
      <c r="A64" s="660"/>
      <c r="B64" s="665"/>
      <c r="C64" s="665"/>
      <c r="D64" s="665"/>
      <c r="E64" s="665"/>
      <c r="F64" s="543"/>
      <c r="G64" s="44"/>
      <c r="H64" s="41"/>
    </row>
    <row r="65" spans="1:8" ht="15">
      <c r="A65" s="660"/>
      <c r="B65" s="665"/>
      <c r="C65" s="665"/>
      <c r="D65" s="665"/>
      <c r="E65" s="665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G23" sqref="G2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5" t="s">
        <v>453</v>
      </c>
      <c r="B8" s="678" t="s">
        <v>454</v>
      </c>
      <c r="C8" s="671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1" t="s">
        <v>460</v>
      </c>
      <c r="L8" s="671" t="s">
        <v>461</v>
      </c>
      <c r="M8" s="500"/>
      <c r="N8" s="501"/>
    </row>
    <row r="9" spans="1:14" s="502" customFormat="1" ht="30.75">
      <c r="A9" s="676"/>
      <c r="B9" s="679"/>
      <c r="C9" s="672"/>
      <c r="D9" s="674" t="s">
        <v>802</v>
      </c>
      <c r="E9" s="674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2"/>
      <c r="L9" s="672"/>
      <c r="M9" s="505" t="s">
        <v>801</v>
      </c>
      <c r="N9" s="501"/>
    </row>
    <row r="10" spans="1:14" s="502" customFormat="1" ht="30.75">
      <c r="A10" s="677"/>
      <c r="B10" s="680"/>
      <c r="C10" s="673"/>
      <c r="D10" s="674"/>
      <c r="E10" s="674"/>
      <c r="F10" s="503" t="s">
        <v>462</v>
      </c>
      <c r="G10" s="503" t="s">
        <v>463</v>
      </c>
      <c r="H10" s="503" t="s">
        <v>464</v>
      </c>
      <c r="I10" s="673"/>
      <c r="J10" s="673"/>
      <c r="K10" s="673"/>
      <c r="L10" s="673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423</v>
      </c>
      <c r="F13" s="553">
        <f>'1-Баланс'!H23</f>
        <v>0</v>
      </c>
      <c r="G13" s="553">
        <f>'1-Баланс'!H24</f>
        <v>0</v>
      </c>
      <c r="H13" s="554">
        <v>1</v>
      </c>
      <c r="I13" s="553">
        <f>'1-Баланс'!H29+'1-Баланс'!H32</f>
        <v>3173</v>
      </c>
      <c r="J13" s="553">
        <f>'1-Баланс'!H30+'1-Баланс'!H33</f>
        <v>-2218</v>
      </c>
      <c r="K13" s="554"/>
      <c r="L13" s="553">
        <f>SUM(C13:K13)</f>
        <v>21579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423</v>
      </c>
      <c r="F17" s="622">
        <f t="shared" si="2"/>
        <v>0</v>
      </c>
      <c r="G17" s="622">
        <f t="shared" si="2"/>
        <v>0</v>
      </c>
      <c r="H17" s="622">
        <f t="shared" si="2"/>
        <v>1</v>
      </c>
      <c r="I17" s="622">
        <f t="shared" si="2"/>
        <v>3173</v>
      </c>
      <c r="J17" s="622">
        <f t="shared" si="2"/>
        <v>-2400</v>
      </c>
      <c r="K17" s="622">
        <f t="shared" si="2"/>
        <v>0</v>
      </c>
      <c r="L17" s="553">
        <f t="shared" si="1"/>
        <v>21397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2521</v>
      </c>
      <c r="J18" s="553">
        <f>+'1-Баланс'!G33</f>
        <v>0</v>
      </c>
      <c r="K18" s="554"/>
      <c r="L18" s="553">
        <f t="shared" si="1"/>
        <v>2521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-9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-9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>
        <v>9</v>
      </c>
      <c r="F28" s="307"/>
      <c r="G28" s="307"/>
      <c r="H28" s="307"/>
      <c r="I28" s="307"/>
      <c r="J28" s="307"/>
      <c r="K28" s="307"/>
      <c r="L28" s="553">
        <f t="shared" si="1"/>
        <v>9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414</v>
      </c>
      <c r="F31" s="622">
        <f t="shared" si="6"/>
        <v>0</v>
      </c>
      <c r="G31" s="622">
        <f t="shared" si="6"/>
        <v>0</v>
      </c>
      <c r="H31" s="622">
        <f t="shared" si="6"/>
        <v>1</v>
      </c>
      <c r="I31" s="622">
        <f t="shared" si="6"/>
        <v>5694</v>
      </c>
      <c r="J31" s="622">
        <f t="shared" si="6"/>
        <v>-2400</v>
      </c>
      <c r="K31" s="622">
        <f t="shared" si="6"/>
        <v>0</v>
      </c>
      <c r="L31" s="553">
        <f t="shared" si="1"/>
        <v>23909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414</v>
      </c>
      <c r="F34" s="556">
        <f t="shared" si="7"/>
        <v>0</v>
      </c>
      <c r="G34" s="556">
        <f t="shared" si="7"/>
        <v>0</v>
      </c>
      <c r="H34" s="556">
        <f t="shared" si="7"/>
        <v>1</v>
      </c>
      <c r="I34" s="556">
        <f t="shared" si="7"/>
        <v>5694</v>
      </c>
      <c r="J34" s="556">
        <f t="shared" si="7"/>
        <v>-2400</v>
      </c>
      <c r="K34" s="556">
        <f t="shared" si="7"/>
        <v>0</v>
      </c>
      <c r="L34" s="620">
        <f t="shared" si="1"/>
        <v>23909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8" t="s">
        <v>949</v>
      </c>
      <c r="B38" s="666">
        <f>pdeReportingDate</f>
        <v>44678</v>
      </c>
      <c r="C38" s="666"/>
      <c r="D38" s="666"/>
      <c r="E38" s="666"/>
      <c r="F38" s="666"/>
      <c r="G38" s="666"/>
      <c r="H38" s="666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67" t="str">
        <f>authorName</f>
        <v>Красимира Панайотова</v>
      </c>
      <c r="C40" s="667"/>
      <c r="D40" s="667"/>
      <c r="E40" s="667"/>
      <c r="F40" s="667"/>
      <c r="G40" s="667"/>
      <c r="H40" s="667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">
      <c r="A43" s="660"/>
      <c r="B43" s="665" t="s">
        <v>951</v>
      </c>
      <c r="C43" s="665"/>
      <c r="D43" s="665"/>
      <c r="E43" s="665"/>
      <c r="F43" s="543"/>
      <c r="G43" s="44"/>
      <c r="H43" s="41"/>
      <c r="M43" s="160"/>
    </row>
    <row r="44" spans="1:13" ht="15">
      <c r="A44" s="660"/>
      <c r="B44" s="665" t="s">
        <v>951</v>
      </c>
      <c r="C44" s="665"/>
      <c r="D44" s="665"/>
      <c r="E44" s="665"/>
      <c r="F44" s="543"/>
      <c r="G44" s="44"/>
      <c r="H44" s="41"/>
      <c r="M44" s="160"/>
    </row>
    <row r="45" spans="1:13" ht="15">
      <c r="A45" s="660"/>
      <c r="B45" s="665" t="s">
        <v>951</v>
      </c>
      <c r="C45" s="665"/>
      <c r="D45" s="665"/>
      <c r="E45" s="665"/>
      <c r="F45" s="543"/>
      <c r="G45" s="44"/>
      <c r="H45" s="41"/>
      <c r="M45" s="160"/>
    </row>
    <row r="46" spans="1:13" ht="15">
      <c r="A46" s="660"/>
      <c r="B46" s="665" t="s">
        <v>951</v>
      </c>
      <c r="C46" s="665"/>
      <c r="D46" s="665"/>
      <c r="E46" s="665"/>
      <c r="F46" s="543"/>
      <c r="G46" s="44"/>
      <c r="H46" s="41"/>
      <c r="M46" s="160"/>
    </row>
    <row r="47" spans="1:13" ht="15">
      <c r="A47" s="660"/>
      <c r="B47" s="665"/>
      <c r="C47" s="665"/>
      <c r="D47" s="665"/>
      <c r="E47" s="665"/>
      <c r="F47" s="543"/>
      <c r="G47" s="44"/>
      <c r="H47" s="41"/>
      <c r="M47" s="160"/>
    </row>
    <row r="48" spans="1:13" ht="15">
      <c r="A48" s="660"/>
      <c r="B48" s="665"/>
      <c r="C48" s="665"/>
      <c r="D48" s="665"/>
      <c r="E48" s="665"/>
      <c r="F48" s="543"/>
      <c r="G48" s="44"/>
      <c r="H48" s="41"/>
      <c r="M48" s="160"/>
    </row>
    <row r="49" spans="1:13" ht="15">
      <c r="A49" s="660"/>
      <c r="B49" s="665"/>
      <c r="C49" s="665"/>
      <c r="D49" s="665"/>
      <c r="E49" s="665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9">
      <selection activeCell="I21" sqref="I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6" t="s">
        <v>453</v>
      </c>
      <c r="B7" s="687"/>
      <c r="C7" s="690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2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16</v>
      </c>
      <c r="E16" s="319"/>
      <c r="F16" s="319">
        <v>13</v>
      </c>
      <c r="G16" s="320">
        <f t="shared" si="2"/>
        <v>3</v>
      </c>
      <c r="H16" s="319"/>
      <c r="I16" s="319"/>
      <c r="J16" s="320">
        <f t="shared" si="3"/>
        <v>3</v>
      </c>
      <c r="K16" s="319">
        <v>13</v>
      </c>
      <c r="L16" s="319">
        <v>2</v>
      </c>
      <c r="M16" s="319">
        <v>13</v>
      </c>
      <c r="N16" s="320">
        <f t="shared" si="4"/>
        <v>2</v>
      </c>
      <c r="O16" s="319"/>
      <c r="P16" s="319"/>
      <c r="Q16" s="320">
        <f t="shared" si="0"/>
        <v>2</v>
      </c>
      <c r="R16" s="331">
        <f t="shared" si="1"/>
        <v>1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1258</v>
      </c>
      <c r="E19" s="321">
        <f>SUM(E11:E18)</f>
        <v>0</v>
      </c>
      <c r="F19" s="321">
        <f>SUM(F11:F18)</f>
        <v>13</v>
      </c>
      <c r="G19" s="320">
        <f t="shared" si="2"/>
        <v>1245</v>
      </c>
      <c r="H19" s="321">
        <f>SUM(H11:H18)</f>
        <v>0</v>
      </c>
      <c r="I19" s="321">
        <f>SUM(I11:I18)</f>
        <v>0</v>
      </c>
      <c r="J19" s="320">
        <f t="shared" si="3"/>
        <v>1245</v>
      </c>
      <c r="K19" s="321">
        <f>SUM(K11:K18)</f>
        <v>13</v>
      </c>
      <c r="L19" s="321">
        <f>SUM(L11:L18)</f>
        <v>2</v>
      </c>
      <c r="M19" s="321">
        <f>SUM(M11:M18)</f>
        <v>13</v>
      </c>
      <c r="N19" s="320">
        <f t="shared" si="4"/>
        <v>2</v>
      </c>
      <c r="O19" s="321">
        <f>SUM(O11:O18)</f>
        <v>0</v>
      </c>
      <c r="P19" s="321">
        <f>SUM(P11:P18)</f>
        <v>0</v>
      </c>
      <c r="Q19" s="320">
        <f t="shared" si="0"/>
        <v>2</v>
      </c>
      <c r="R19" s="331">
        <f t="shared" si="1"/>
        <v>1243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19399</v>
      </c>
      <c r="E20" s="319">
        <v>5711</v>
      </c>
      <c r="F20" s="319"/>
      <c r="G20" s="320">
        <f t="shared" si="2"/>
        <v>25110</v>
      </c>
      <c r="H20" s="319">
        <v>192</v>
      </c>
      <c r="I20" s="319">
        <v>61</v>
      </c>
      <c r="J20" s="320">
        <f t="shared" si="3"/>
        <v>25241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25241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20661</v>
      </c>
      <c r="E42" s="340">
        <f>E19+E20+E21+E27+E40+E41</f>
        <v>5711</v>
      </c>
      <c r="F42" s="340">
        <f aca="true" t="shared" si="11" ref="F42:R42">F19+F20+F21+F27+F40+F41</f>
        <v>13</v>
      </c>
      <c r="G42" s="340">
        <f t="shared" si="11"/>
        <v>26359</v>
      </c>
      <c r="H42" s="340">
        <f t="shared" si="11"/>
        <v>192</v>
      </c>
      <c r="I42" s="340">
        <f t="shared" si="11"/>
        <v>61</v>
      </c>
      <c r="J42" s="340">
        <f t="shared" si="11"/>
        <v>26490</v>
      </c>
      <c r="K42" s="340">
        <f t="shared" si="11"/>
        <v>13</v>
      </c>
      <c r="L42" s="340">
        <f t="shared" si="11"/>
        <v>2</v>
      </c>
      <c r="M42" s="340">
        <f t="shared" si="11"/>
        <v>13</v>
      </c>
      <c r="N42" s="340">
        <f t="shared" si="11"/>
        <v>2</v>
      </c>
      <c r="O42" s="340">
        <f t="shared" si="11"/>
        <v>0</v>
      </c>
      <c r="P42" s="340">
        <f t="shared" si="11"/>
        <v>0</v>
      </c>
      <c r="Q42" s="340">
        <f t="shared" si="11"/>
        <v>2</v>
      </c>
      <c r="R42" s="341">
        <f t="shared" si="11"/>
        <v>26488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8" t="s">
        <v>949</v>
      </c>
      <c r="C45" s="666">
        <f>pdeReportingDate</f>
        <v>44678</v>
      </c>
      <c r="D45" s="666"/>
      <c r="E45" s="666"/>
      <c r="F45" s="666"/>
      <c r="G45" s="666"/>
      <c r="H45" s="666"/>
      <c r="I45" s="666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67" t="str">
        <f>authorName</f>
        <v>Красимира Панайотова</v>
      </c>
      <c r="D47" s="667"/>
      <c r="E47" s="667"/>
      <c r="F47" s="667"/>
      <c r="G47" s="667"/>
      <c r="H47" s="667"/>
      <c r="I47" s="667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68"/>
      <c r="D49" s="668"/>
      <c r="E49" s="668"/>
      <c r="F49" s="668"/>
      <c r="G49" s="668"/>
      <c r="H49" s="668"/>
      <c r="I49" s="668"/>
    </row>
    <row r="50" spans="2:9" ht="15">
      <c r="B50" s="660"/>
      <c r="C50" s="665" t="s">
        <v>951</v>
      </c>
      <c r="D50" s="665"/>
      <c r="E50" s="665"/>
      <c r="F50" s="665"/>
      <c r="G50" s="543"/>
      <c r="H50" s="44"/>
      <c r="I50" s="41"/>
    </row>
    <row r="51" spans="2:9" ht="15">
      <c r="B51" s="660"/>
      <c r="C51" s="665" t="s">
        <v>951</v>
      </c>
      <c r="D51" s="665"/>
      <c r="E51" s="665"/>
      <c r="F51" s="665"/>
      <c r="G51" s="543"/>
      <c r="H51" s="44"/>
      <c r="I51" s="41"/>
    </row>
    <row r="52" spans="2:9" ht="15">
      <c r="B52" s="660"/>
      <c r="C52" s="665" t="s">
        <v>951</v>
      </c>
      <c r="D52" s="665"/>
      <c r="E52" s="665"/>
      <c r="F52" s="665"/>
      <c r="G52" s="543"/>
      <c r="H52" s="44"/>
      <c r="I52" s="41"/>
    </row>
    <row r="53" spans="2:9" ht="15">
      <c r="B53" s="660"/>
      <c r="C53" s="665" t="s">
        <v>951</v>
      </c>
      <c r="D53" s="665"/>
      <c r="E53" s="665"/>
      <c r="F53" s="665"/>
      <c r="G53" s="543"/>
      <c r="H53" s="44"/>
      <c r="I53" s="41"/>
    </row>
    <row r="54" spans="2:9" ht="15">
      <c r="B54" s="660"/>
      <c r="C54" s="665"/>
      <c r="D54" s="665"/>
      <c r="E54" s="665"/>
      <c r="F54" s="665"/>
      <c r="G54" s="543"/>
      <c r="H54" s="44"/>
      <c r="I54" s="41"/>
    </row>
    <row r="55" spans="2:9" ht="15">
      <c r="B55" s="660"/>
      <c r="C55" s="665"/>
      <c r="D55" s="665"/>
      <c r="E55" s="665"/>
      <c r="F55" s="665"/>
      <c r="G55" s="543"/>
      <c r="H55" s="44"/>
      <c r="I55" s="41"/>
    </row>
    <row r="56" spans="2:9" ht="15">
      <c r="B56" s="660"/>
      <c r="C56" s="665"/>
      <c r="D56" s="665"/>
      <c r="E56" s="665"/>
      <c r="F56" s="665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N76" sqref="N7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5" t="s">
        <v>453</v>
      </c>
      <c r="B8" s="697" t="s">
        <v>11</v>
      </c>
      <c r="C8" s="693" t="s">
        <v>587</v>
      </c>
      <c r="D8" s="356" t="s">
        <v>588</v>
      </c>
      <c r="E8" s="357"/>
      <c r="F8" s="118"/>
    </row>
    <row r="9" spans="1:6" s="119" customFormat="1" ht="15">
      <c r="A9" s="696"/>
      <c r="B9" s="698"/>
      <c r="C9" s="694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263</v>
      </c>
      <c r="D35" s="353">
        <f>SUM(D36:D39)</f>
        <v>263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263</v>
      </c>
      <c r="D37" s="359">
        <v>263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59</v>
      </c>
      <c r="D40" s="353">
        <f>SUM(D41:D44)</f>
        <v>59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59</v>
      </c>
      <c r="D44" s="359">
        <v>59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322</v>
      </c>
      <c r="D45" s="429">
        <f>D26+D30+D31+D33+D32+D34+D35+D40</f>
        <v>322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322</v>
      </c>
      <c r="D46" s="435">
        <f>D45+D23+D21+D11</f>
        <v>322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6" t="s">
        <v>659</v>
      </c>
      <c r="E50" s="356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1900</v>
      </c>
      <c r="D58" s="129">
        <f>D59+D61</f>
        <v>0</v>
      </c>
      <c r="E58" s="127">
        <f t="shared" si="1"/>
        <v>1900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1900</v>
      </c>
      <c r="D59" s="188"/>
      <c r="E59" s="127">
        <f t="shared" si="1"/>
        <v>1900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1900</v>
      </c>
      <c r="D68" s="426">
        <f>D54+D58+D63+D64+D65+D66</f>
        <v>0</v>
      </c>
      <c r="E68" s="427">
        <f t="shared" si="1"/>
        <v>1900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1182</v>
      </c>
      <c r="D87" s="125">
        <f>SUM(D88:D92)+D96</f>
        <v>0</v>
      </c>
      <c r="E87" s="125">
        <f>SUM(E88:E92)+E96</f>
        <v>1182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79</v>
      </c>
      <c r="D89" s="188"/>
      <c r="E89" s="127">
        <f t="shared" si="1"/>
        <v>79</v>
      </c>
      <c r="F89" s="187"/>
    </row>
    <row r="90" spans="1:6" ht="15">
      <c r="A90" s="361" t="s">
        <v>723</v>
      </c>
      <c r="B90" s="126" t="s">
        <v>724</v>
      </c>
      <c r="C90" s="188">
        <v>1100</v>
      </c>
      <c r="D90" s="188"/>
      <c r="E90" s="127">
        <f t="shared" si="1"/>
        <v>1100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/>
      <c r="E91" s="127">
        <f t="shared" si="1"/>
        <v>1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</v>
      </c>
      <c r="D92" s="129">
        <f>SUM(D93:D95)</f>
        <v>0</v>
      </c>
      <c r="E92" s="129">
        <f>SUM(E93:E95)</f>
        <v>1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</v>
      </c>
      <c r="D94" s="188"/>
      <c r="E94" s="127">
        <f t="shared" si="1"/>
        <v>1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/>
      <c r="E96" s="127">
        <f t="shared" si="1"/>
        <v>1</v>
      </c>
      <c r="F96" s="187"/>
    </row>
    <row r="97" spans="1:6" ht="15">
      <c r="A97" s="361" t="s">
        <v>735</v>
      </c>
      <c r="B97" s="126" t="s">
        <v>736</v>
      </c>
      <c r="C97" s="188">
        <v>2</v>
      </c>
      <c r="D97" s="188"/>
      <c r="E97" s="127">
        <f t="shared" si="1"/>
        <v>2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1184</v>
      </c>
      <c r="D98" s="424">
        <f>D87+D82+D77+D73+D97</f>
        <v>0</v>
      </c>
      <c r="E98" s="424">
        <f>E87+E82+E77+E73+E97</f>
        <v>1184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3084</v>
      </c>
      <c r="D99" s="418">
        <f>D98+D70+D68</f>
        <v>0</v>
      </c>
      <c r="E99" s="418">
        <f>E98+E70+E68</f>
        <v>3084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949</v>
      </c>
      <c r="B111" s="666">
        <f>pdeReportingDate</f>
        <v>44678</v>
      </c>
      <c r="C111" s="666"/>
      <c r="D111" s="666"/>
      <c r="E111" s="666"/>
      <c r="F111" s="666"/>
      <c r="G111" s="51"/>
      <c r="H111" s="51"/>
    </row>
    <row r="112" spans="1:8" ht="15">
      <c r="A112" s="658"/>
      <c r="B112" s="666"/>
      <c r="C112" s="666"/>
      <c r="D112" s="666"/>
      <c r="E112" s="666"/>
      <c r="F112" s="666"/>
      <c r="G112" s="51"/>
      <c r="H112" s="51"/>
    </row>
    <row r="113" spans="1:8" ht="15">
      <c r="A113" s="659" t="s">
        <v>8</v>
      </c>
      <c r="B113" s="667" t="str">
        <f>authorName</f>
        <v>Красимира Панайотова</v>
      </c>
      <c r="C113" s="667"/>
      <c r="D113" s="667"/>
      <c r="E113" s="667"/>
      <c r="F113" s="667"/>
      <c r="G113" s="75"/>
      <c r="H113" s="75"/>
    </row>
    <row r="114" spans="1:8" ht="15">
      <c r="A114" s="659"/>
      <c r="B114" s="667"/>
      <c r="C114" s="667"/>
      <c r="D114" s="667"/>
      <c r="E114" s="667"/>
      <c r="F114" s="667"/>
      <c r="G114" s="75"/>
      <c r="H114" s="75"/>
    </row>
    <row r="115" spans="1:8" ht="15">
      <c r="A115" s="659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60"/>
      <c r="B116" s="665" t="s">
        <v>951</v>
      </c>
      <c r="C116" s="665"/>
      <c r="D116" s="665"/>
      <c r="E116" s="665"/>
      <c r="F116" s="665"/>
      <c r="G116" s="660"/>
      <c r="H116" s="660"/>
    </row>
    <row r="117" spans="1:8" ht="15.75" customHeight="1">
      <c r="A117" s="660"/>
      <c r="B117" s="665" t="s">
        <v>951</v>
      </c>
      <c r="C117" s="665"/>
      <c r="D117" s="665"/>
      <c r="E117" s="665"/>
      <c r="F117" s="665"/>
      <c r="G117" s="660"/>
      <c r="H117" s="660"/>
    </row>
    <row r="118" spans="1:8" ht="15.75" customHeight="1">
      <c r="A118" s="660"/>
      <c r="B118" s="665" t="s">
        <v>951</v>
      </c>
      <c r="C118" s="665"/>
      <c r="D118" s="665"/>
      <c r="E118" s="665"/>
      <c r="F118" s="665"/>
      <c r="G118" s="660"/>
      <c r="H118" s="660"/>
    </row>
    <row r="119" spans="1:8" ht="15.75" customHeight="1">
      <c r="A119" s="660"/>
      <c r="B119" s="665" t="s">
        <v>951</v>
      </c>
      <c r="C119" s="665"/>
      <c r="D119" s="665"/>
      <c r="E119" s="665"/>
      <c r="F119" s="665"/>
      <c r="G119" s="660"/>
      <c r="H119" s="660"/>
    </row>
    <row r="120" spans="1:8" ht="15">
      <c r="A120" s="660"/>
      <c r="B120" s="665"/>
      <c r="C120" s="665"/>
      <c r="D120" s="665"/>
      <c r="E120" s="665"/>
      <c r="F120" s="665"/>
      <c r="G120" s="660"/>
      <c r="H120" s="660"/>
    </row>
    <row r="121" spans="1:8" ht="15">
      <c r="A121" s="660"/>
      <c r="B121" s="665"/>
      <c r="C121" s="665"/>
      <c r="D121" s="665"/>
      <c r="E121" s="665"/>
      <c r="F121" s="665"/>
      <c r="G121" s="660"/>
      <c r="H121" s="660"/>
    </row>
    <row r="122" spans="1:8" ht="15">
      <c r="A122" s="660"/>
      <c r="B122" s="665"/>
      <c r="C122" s="665"/>
      <c r="D122" s="665"/>
      <c r="E122" s="665"/>
      <c r="F122" s="665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8" t="s">
        <v>949</v>
      </c>
      <c r="B31" s="666">
        <f>pdeReportingDate</f>
        <v>44678</v>
      </c>
      <c r="C31" s="666"/>
      <c r="D31" s="666"/>
      <c r="E31" s="666"/>
      <c r="F31" s="666"/>
      <c r="G31" s="115"/>
      <c r="H31" s="115"/>
      <c r="I31" s="115"/>
    </row>
    <row r="32" spans="1:9" s="107" customFormat="1" ht="15">
      <c r="A32" s="658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">
      <c r="A33" s="659" t="s">
        <v>8</v>
      </c>
      <c r="B33" s="667" t="str">
        <f>authorName</f>
        <v>Красимира Панайотова</v>
      </c>
      <c r="C33" s="667"/>
      <c r="D33" s="667"/>
      <c r="E33" s="667"/>
      <c r="F33" s="667"/>
      <c r="G33" s="115"/>
      <c r="H33" s="115"/>
      <c r="I33" s="115"/>
    </row>
    <row r="34" spans="1:9" s="107" customFormat="1" ht="15">
      <c r="A34" s="659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">
      <c r="A35" s="659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0"/>
      <c r="B36" s="665" t="s">
        <v>951</v>
      </c>
      <c r="C36" s="665"/>
      <c r="D36" s="665"/>
      <c r="E36" s="665"/>
      <c r="F36" s="665"/>
      <c r="G36" s="665"/>
      <c r="H36" s="665"/>
      <c r="I36" s="665"/>
    </row>
    <row r="37" spans="1:9" s="107" customFormat="1" ht="15.75" customHeight="1">
      <c r="A37" s="660"/>
      <c r="B37" s="665" t="s">
        <v>951</v>
      </c>
      <c r="C37" s="665"/>
      <c r="D37" s="665"/>
      <c r="E37" s="665"/>
      <c r="F37" s="665"/>
      <c r="G37" s="665"/>
      <c r="H37" s="665"/>
      <c r="I37" s="665"/>
    </row>
    <row r="38" spans="1:9" s="107" customFormat="1" ht="15.75" customHeight="1">
      <c r="A38" s="660"/>
      <c r="B38" s="665" t="s">
        <v>951</v>
      </c>
      <c r="C38" s="665"/>
      <c r="D38" s="665"/>
      <c r="E38" s="665"/>
      <c r="F38" s="665"/>
      <c r="G38" s="665"/>
      <c r="H38" s="665"/>
      <c r="I38" s="665"/>
    </row>
    <row r="39" spans="1:9" s="107" customFormat="1" ht="15.75" customHeight="1">
      <c r="A39" s="660"/>
      <c r="B39" s="665" t="s">
        <v>951</v>
      </c>
      <c r="C39" s="665"/>
      <c r="D39" s="665"/>
      <c r="E39" s="665"/>
      <c r="F39" s="665"/>
      <c r="G39" s="665"/>
      <c r="H39" s="665"/>
      <c r="I39" s="665"/>
    </row>
    <row r="40" spans="1:9" s="107" customFormat="1" ht="15">
      <c r="A40" s="660"/>
      <c r="B40" s="665"/>
      <c r="C40" s="665"/>
      <c r="D40" s="665"/>
      <c r="E40" s="665"/>
      <c r="F40" s="665"/>
      <c r="G40" s="665"/>
      <c r="H40" s="665"/>
      <c r="I40" s="665"/>
    </row>
    <row r="41" spans="1:9" s="107" customFormat="1" ht="15">
      <c r="A41" s="660"/>
      <c r="B41" s="665"/>
      <c r="C41" s="665"/>
      <c r="D41" s="665"/>
      <c r="E41" s="665"/>
      <c r="F41" s="665"/>
      <c r="G41" s="665"/>
      <c r="H41" s="665"/>
      <c r="I41" s="665"/>
    </row>
    <row r="42" spans="1:9" s="107" customFormat="1" ht="15">
      <c r="A42" s="660"/>
      <c r="B42" s="665"/>
      <c r="C42" s="665"/>
      <c r="D42" s="665"/>
      <c r="E42" s="665"/>
      <c r="F42" s="665"/>
      <c r="G42" s="665"/>
      <c r="H42" s="665"/>
      <c r="I42" s="665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26993</v>
      </c>
      <c r="D6" s="644">
        <f aca="true" t="shared" si="0" ref="D6:D15">C6-E6</f>
        <v>0</v>
      </c>
      <c r="E6" s="643">
        <f>'1-Баланс'!G95</f>
        <v>26993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23909</v>
      </c>
      <c r="D7" s="644">
        <f t="shared" si="0"/>
        <v>4181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2521</v>
      </c>
      <c r="D8" s="644">
        <f t="shared" si="0"/>
        <v>0</v>
      </c>
      <c r="E8" s="643">
        <f>ABS('2-Отчет за доходите'!C44)-ABS('2-Отчет за доходите'!G44)</f>
        <v>2521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408</v>
      </c>
      <c r="D9" s="644">
        <f t="shared" si="0"/>
        <v>0</v>
      </c>
      <c r="E9" s="643">
        <f>'3-Отчет за паричния поток'!C45</f>
        <v>408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183</v>
      </c>
      <c r="D10" s="644">
        <f t="shared" si="0"/>
        <v>0</v>
      </c>
      <c r="E10" s="643">
        <f>'3-Отчет за паричния поток'!C46</f>
        <v>183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23909</v>
      </c>
      <c r="D11" s="644">
        <f t="shared" si="0"/>
        <v>0</v>
      </c>
      <c r="E11" s="643">
        <f>'4-Отчет за собствения капитал'!L34</f>
        <v>23909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2016-09-14T10:20:26Z</cp:lastPrinted>
  <dcterms:created xsi:type="dcterms:W3CDTF">2006-09-16T00:00:00Z</dcterms:created>
  <dcterms:modified xsi:type="dcterms:W3CDTF">2022-04-29T10:42:40Z</dcterms:modified>
  <cp:category/>
  <cp:version/>
  <cp:contentType/>
  <cp:contentStatus/>
</cp:coreProperties>
</file>