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<sst xmlns="http://schemas.openxmlformats.org/spreadsheetml/2006/main" count="1073" uniqueCount="896">
  <si>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</si>
  <si>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</si>
  <si>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</si>
  <si>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</si>
  <si>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</si>
  <si>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</si>
  <si>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</si>
  <si>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</si>
  <si>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</si>
  <si>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</si>
  <si>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</si>
  <si>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</si>
  <si>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</si>
  <si>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</si>
  <si>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</si>
  <si>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</si>
  <si>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</si>
  <si>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</si>
  <si>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</si>
  <si>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</si>
  <si>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</si>
  <si>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</si>
  <si>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</si>
  <si>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</si>
  <si>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</si>
  <si>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</si>
  <si>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</si>
  <si>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</si>
  <si>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</si>
  <si>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</si>
  <si>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</si>
  <si>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</si>
  <si>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</si>
  <si>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</si>
  <si>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</si>
  <si>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</si>
  <si>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</si>
  <si>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</si>
  <si>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</si>
  <si>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</si>
  <si>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</si>
  <si>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</si>
  <si>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</si>
  <si>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</si>
  <si>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</si>
  <si>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</si>
  <si>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</si>
  <si>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</si>
  <si>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</si>
  <si>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</si>
  <si>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</si>
  <si>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</si>
  <si>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</si>
  <si>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</si>
  <si>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</si>
  <si>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</si>
  <si>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</si>
  <si>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</si>
  <si>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</si>
  <si>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</si>
  <si>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</si>
  <si>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</si>
  <si>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</si>
  <si>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</si>
  <si>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</si>
  <si>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</si>
  <si>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</si>
  <si>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</si>
  <si>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</si>
  <si>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</si>
  <si>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</si>
  <si>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</si>
  <si>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</si>
  <si>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</si>
  <si>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</si>
  <si>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</si>
  <si>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</si>
  <si>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</si>
  <si>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</si>
  <si>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</si>
  <si>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</si>
  <si>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</si>
  <si>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</si>
  <si>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</si>
  <si>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</si>
  <si>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</si>
  <si>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</si>
  <si>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</si>
  <si>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</si>
  <si>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</si>
  <si>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</si>
  <si>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</si>
  <si>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</si>
  <si>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</si>
  <si>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</si>
  <si>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</si>
  <si>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</si>
  <si>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</si>
  <si>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</si>
  <si>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</si>
  <si>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</si>
  <si>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</si>
  <si>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</si>
  <si>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</si>
  <si>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</si>
  <si>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</si>
  <si>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</si>
  <si>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</si>
  <si>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</si>
  <si>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</si>
  <si>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</si>
  <si>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</si>
  <si>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</si>
  <si>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</si>
  <si>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</si>
  <si>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</si>
  <si>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</si>
  <si>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</si>
  <si>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</si>
  <si>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</si>
  <si>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</si>
  <si>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</si>
  <si>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</si>
  <si>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</si>
  <si>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</si>
  <si>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</si>
  <si>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</si>
  <si>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</si>
  <si>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</si>
  <si>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</si>
  <si>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</si>
  <si>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</si>
  <si>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</si>
  <si>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</si>
  <si>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</si>
  <si>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</si>
  <si>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</si>
  <si>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</si>
  <si>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</si>
  <si>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</si>
  <si>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</si>
  <si>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</si>
  <si>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</si>
  <si>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</si>
  <si>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</si>
  <si>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</si>
  <si>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</si>
  <si>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</si>
  <si>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</si>
  <si>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</si>
  <si>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</si>
  <si>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</si>
  <si>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</si>
  <si>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</si>
  <si>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</si>
  <si>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</si>
  <si>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</si>
  <si>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</si>
  <si>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</si>
  <si>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</si>
  <si>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</si>
  <si>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</si>
  <si>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</si>
  <si>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</si>
  <si>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</si>
  <si>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</si>
  <si>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</si>
  <si>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</si>
  <si>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</si>
  <si>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</si>
  <si>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</si>
  <si>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</si>
  <si>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</si>
  <si>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</si>
  <si>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</si>
  <si>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</si>
  <si>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</si>
  <si>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</si>
  <si>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</si>
  <si>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</si>
  <si>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</si>
  <si>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</si>
  <si>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</si>
  <si>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</si>
  <si>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</si>
  <si>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</si>
  <si>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</si>
  <si>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</si>
  <si>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</si>
  <si>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</si>
  <si>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</si>
  <si>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</si>
  <si>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</si>
  <si>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</si>
  <si>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</si>
  <si>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</si>
  <si>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</si>
  <si>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</si>
  <si>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</si>
  <si>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</si>
  <si>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</si>
  <si>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</si>
  <si>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</si>
  <si>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</si>
  <si>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</si>
  <si>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</si>
  <si>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</si>
  <si>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</si>
  <si>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</si>
  <si>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</si>
  <si>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</si>
  <si>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</si>
  <si>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</si>
  <si>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</si>
  <si>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</si>
  <si>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</si>
  <si>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</si>
  <si>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</si>
  <si>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</si>
  <si>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</si>
  <si>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</si>
  <si>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</si>
  <si>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</si>
  <si>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</si>
  <si>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</si>
  <si>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</si>
  <si>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</si>
  <si>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</si>
  <si>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</si>
  <si>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</si>
  <si>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</si>
  <si>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</si>
  <si>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</si>
  <si>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</si>
  <si>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</si>
  <si>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</si>
  <si>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</si>
  <si>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</si>
  <si>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</si>
  <si>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</si>
  <si>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</si>
  <si>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</si>
  <si>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</si>
  <si>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</si>
  <si>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</si>
  <si>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</si>
  <si>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</si>
  <si>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</si>
  <si>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</si>
  <si>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</si>
  <si>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</si>
  <si>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</si>
  <si>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</si>
  <si>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</si>
  <si>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</si>
  <si>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</si>
  <si>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</si>
  <si>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</si>
  <si>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</si>
  <si>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</si>
  <si>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</si>
  <si>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</si>
  <si>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</si>
  <si>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</si>
  <si>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</si>
  <si>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</si>
  <si>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</si>
  <si>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</si>
  <si>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</si>
  <si>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</si>
  <si>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</si>
  <si>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</si>
  <si>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</si>
  <si>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</si>
  <si>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</si>
  <si>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</si>
  <si>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</si>
  <si>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</si>
  <si>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</si>
  <si>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</si>
  <si>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</si>
  <si>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</si>
  <si>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</si>
  <si>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</si>
  <si>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</si>
  <si>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</si>
  <si>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</si>
  <si>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</si>
  <si>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</si>
  <si>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</si>
  <si>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</si>
  <si>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</si>
  <si>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</si>
  <si>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</si>
  <si>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</si>
  <si>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</si>
  <si>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</si>
  <si>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</si>
  <si>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</si>
  <si>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</si>
  <si>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</si>
  <si>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</si>
  <si>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</si>
  <si>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</si>
  <si>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</si>
  <si>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</si>
  <si>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</si>
  <si>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</si>
  <si>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</si>
  <si>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</si>
  <si>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</si>
  <si>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</si>
  <si>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</si>
  <si>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</si>
  <si>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</si>
  <si>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</si>
  <si>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</si>
  <si>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</si>
  <si>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</si>
  <si>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</si>
  <si>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</si>
  <si>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</si>
  <si>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</si>
  <si>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</si>
  <si>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</si>
  <si>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</si>
  <si>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</si>
  <si>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</si>
  <si>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</si>
  <si>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</si>
  <si>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</si>
  <si>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</si>
  <si>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</si>
  <si>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</si>
  <si>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</si>
  <si>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</si>
  <si>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</si>
  <si>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</si>
  <si>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</si>
  <si>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</si>
  <si>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</si>
  <si>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</si>
  <si>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</si>
  <si>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</si>
  <si>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</si>
  <si>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</si>
  <si>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</si>
  <si>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</si>
  <si>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</si>
  <si>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</si>
  <si>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</si>
  <si>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</si>
  <si>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</si>
  <si>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</si>
  <si>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</si>
  <si>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</si>
  <si>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</si>
  <si>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</si>
  <si>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</si>
  <si>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</si>
  <si>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</si>
  <si>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</si>
  <si>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</si>
  <si>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</si>
  <si>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</si>
  <si>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</si>
  <si>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</si>
  <si>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</si>
  <si>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</si>
  <si>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</si>
  <si>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</si>
  <si>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</si>
  <si>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</si>
  <si>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</si>
  <si>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</si>
  <si>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</si>
  <si>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</si>
  <si>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</si>
  <si>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</si>
  <si>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</si>
  <si>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</si>
  <si>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</si>
  <si>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</si>
  <si>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</si>
  <si>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</si>
  <si>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</si>
  <si>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</si>
  <si>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</si>
  <si>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</si>
  <si>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</si>
  <si>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</si>
  <si>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</si>
  <si>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</si>
  <si>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</si>
  <si>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</si>
  <si>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</si>
  <si>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</si>
  <si>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</si>
  <si>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</si>
  <si>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</si>
  <si>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</si>
  <si>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</si>
  <si>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</si>
  <si>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</si>
  <si>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</si>
  <si>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</si>
  <si>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</si>
  <si>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</si>
  <si>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</si>
  <si>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</si>
  <si>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</si>
  <si>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</si>
  <si>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</si>
  <si>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</si>
  <si>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</si>
  <si>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</si>
  <si>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</si>
  <si>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</si>
  <si>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</si>
  <si>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</si>
  <si>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</si>
  <si>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</si>
  <si>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</si>
  <si>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</si>
  <si>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</si>
  <si>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</si>
  <si>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</si>
  <si>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</si>
  <si>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</si>
  <si>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</si>
  <si>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</si>
  <si>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</si>
  <si>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</si>
  <si>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</si>
  <si>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</si>
  <si>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</si>
  <si>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</si>
  <si>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</si>
  <si>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</si>
  <si>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</si>
  <si>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</si>
  <si>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</si>
  <si>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</si>
  <si>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</si>
  <si>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</si>
  <si>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</si>
  <si>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</si>
  <si>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</si>
  <si>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</si>
  <si>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</si>
  <si>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</si>
  <si>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</si>
  <si>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</si>
  <si>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</si>
  <si>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</si>
  <si>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</si>
  <si>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</si>
  <si>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</si>
  <si>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</si>
  <si>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</si>
  <si>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</si>
  <si>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</si>
  <si>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</si>
  <si>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</si>
  <si>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</si>
  <si>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</si>
  <si>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</si>
  <si>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</si>
  <si>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</si>
  <si>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</si>
  <si>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</si>
  <si>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</si>
  <si>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</si>
  <si>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</si>
  <si>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</si>
  <si>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</si>
  <si>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</si>
  <si>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</si>
  <si>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</si>
  <si>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</si>
  <si>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</si>
  <si>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</si>
  <si>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</si>
  <si>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</si>
  <si>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</si>
  <si>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</si>
  <si>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</si>
  <si>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</si>
  <si>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</si>
  <si>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</si>
  <si>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</si>
  <si>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</si>
  <si>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</si>
  <si>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</si>
  <si>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</si>
  <si>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</si>
  <si>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</si>
  <si>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</si>
  <si>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</si>
  <si>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</si>
  <si>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</si>
  <si>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</si>
  <si>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</si>
  <si>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</si>
  <si>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</si>
  <si>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</si>
  <si>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</si>
  <si>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</si>
  <si>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</si>
  <si>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</si>
  <si>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</si>
  <si>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</si>
  <si>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</si>
  <si>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</si>
  <si>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</si>
  <si>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</si>
  <si>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</si>
  <si>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</si>
  <si>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</si>
  <si>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</si>
  <si>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</si>
  <si>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</si>
  <si>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</si>
  <si>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</si>
  <si>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</si>
  <si>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</si>
  <si>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</si>
  <si>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</si>
  <si>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</si>
  <si>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</si>
  <si>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</si>
  <si>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</si>
  <si>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</si>
  <si>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</si>
  <si>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</si>
  <si>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</si>
  <si>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</si>
  <si>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</si>
  <si>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</si>
  <si>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</si>
  <si>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</si>
  <si>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</si>
  <si>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</si>
  <si>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</si>
  <si>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</si>
  <si>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</si>
  <si>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</si>
  <si>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</si>
  <si>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</si>
  <si>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</si>
  <si>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</si>
  <si>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</si>
  <si>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</si>
  <si>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</si>
  <si>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</si>
  <si>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</si>
  <si>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</si>
  <si>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</si>
  <si>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</si>
  <si>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</si>
  <si>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</si>
  <si>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</si>
  <si>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</si>
  <si>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</si>
  <si>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</si>
  <si>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</si>
  <si>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</si>
  <si>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</si>
  <si>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</si>
  <si>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</si>
  <si>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</si>
  <si>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</si>
  <si>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</si>
  <si>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</si>
  <si>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</si>
  <si>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</si>
  <si>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</si>
  <si>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</si>
  <si>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</si>
  <si>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</si>
  <si>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</si>
  <si>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</si>
  <si>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</si>
  <si>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</si>
  <si>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</si>
  <si>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</si>
  <si>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</si>
  <si>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</si>
  <si>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</si>
  <si>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</si>
  <si>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</si>
  <si>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</si>
  <si>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</si>
  <si>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</si>
  <si>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</si>
  <si>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</si>
  <si>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</si>
  <si>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</si>
  <si>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</si>
  <si>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</si>
  <si>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</si>
  <si>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</si>
  <si>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</si>
  <si>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</si>
  <si>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</si>
  <si>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</si>
  <si>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</si>
  <si>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</si>
  <si>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</si>
  <si>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</si>
  <si>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</si>
  <si>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</si>
  <si>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</si>
  <si>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</si>
  <si>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</si>
  <si>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</si>
  <si>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</si>
  <si>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</si>
  <si>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</si>
  <si>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</si>
  <si>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</si>
  <si>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</si>
  <si>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</si>
  <si>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</si>
  <si>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</si>
  <si>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</si>
  <si>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</si>
  <si>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</si>
  <si>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</si>
  <si>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</si>
  <si>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</si>
  <si>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</si>
  <si>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</si>
  <si>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</si>
  <si>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</si>
  <si>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</si>
  <si>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</si>
  <si>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</si>
  <si>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</si>
  <si>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</si>
  <si>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</si>
  <si>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</si>
  <si>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</si>
  <si>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</si>
  <si>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</si>
  <si>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</si>
  <si>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</si>
  <si>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</si>
  <si>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</si>
  <si>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</si>
  <si>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</si>
  <si>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</si>
  <si>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</si>
  <si>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</si>
  <si>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</si>
  <si>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</si>
  <si>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</si>
  <si>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</si>
  <si>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</si>
  <si>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</si>
  <si>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</si>
  <si>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</si>
  <si>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</si>
  <si>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</si>
  <si>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</si>
  <si>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</si>
  <si>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</si>
  <si>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</si>
  <si>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</si>
  <si>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</si>
  <si>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</si>
  <si>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</si>
  <si>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</si>
  <si>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</si>
  <si>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</si>
  <si>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</si>
  <si>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</si>
  <si>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</si>
  <si>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</si>
  <si>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</si>
  <si>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</si>
  <si>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</si>
  <si>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</si>
  <si>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</si>
  <si>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</si>
  <si>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</si>
  <si>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</si>
  <si>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</si>
  <si>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</si>
  <si>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</si>
  <si>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</si>
  <si>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</si>
  <si>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</si>
  <si>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</si>
  <si>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</si>
  <si>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</si>
  <si>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</si>
  <si>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</si>
  <si>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</si>
  <si>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</si>
  <si>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</si>
  <si>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</si>
  <si>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</si>
  <si>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</si>
  <si>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</si>
  <si>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</si>
  <si>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</si>
  <si>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</si>
  <si>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</si>
  <si>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</si>
  <si>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</si>
  <si>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</si>
  <si>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</si>
  <si>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</si>
  <si>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</si>
  <si>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</si>
  <si>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</si>
  <si>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</si>
  <si>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</si>
  <si>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</si>
  <si>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</si>
  <si>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</si>
  <si>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</si>
  <si>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</si>
  <si>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</si>
  <si>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</si>
  <si>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</si>
  <si>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</si>
  <si>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</si>
  <si>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</si>
  <si>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</si>
  <si>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</si>
  <si>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</si>
  <si>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</si>
  <si>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</si>
  <si>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</si>
  <si>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</si>
  <si>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</si>
  <si>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</si>
  <si>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</si>
  <si>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</si>
  <si>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</si>
  <si>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</si>
  <si>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</si>
  <si>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</si>
  <si>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</si>
  <si>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</si>
  <si>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</si>
  <si>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</si>
  <si>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</si>
  <si>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</si>
  <si>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</si>
  <si>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</si>
  <si>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</si>
  <si>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</si>
  <si>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</si>
  <si>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</si>
  <si>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</si>
  <si>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</si>
  <si>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</si>
  <si>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</si>
  <si>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</si>
  <si>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</si>
  <si>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</si>
  <si>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</si>
  <si>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</si>
  <si>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</si>
  <si>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</si>
  <si>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</si>
  <si>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</si>
  <si>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</si>
  <si>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</si>
  <si>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</si>
  <si>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</si>
  <si>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</si>
  <si>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</si>
  <si>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</si>
  <si>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</si>
  <si>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</si>
  <si>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</si>
  <si>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</si>
  <si>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</si>
  <si>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</si>
  <si>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</si>
  <si>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</si>
  <si>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</si>
  <si>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</si>
  <si>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</si>
  <si>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</si>
  <si>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</si>
  <si>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</si>
  <si>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</si>
  <si>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</si>
  <si>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</si>
  <si>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</si>
  <si>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</si>
  <si>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</si>
  <si>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</si>
  <si>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</si>
  <si>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</si>
  <si>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</si>
  <si>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</si>
  <si>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</si>
  <si>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</si>
  <si>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</si>
  <si>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</si>
  <si>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</si>
  <si>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</si>
  <si>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</si>
  <si>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</si>
  <si>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</si>
  <si>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</si>
  <si>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</si>
  <si>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</si>
  <si>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</si>
  <si>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</si>
  <si>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</si>
  <si>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</si>
  <si>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</si>
  <si>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</si>
  <si>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</si>
  <si>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</si>
  <si>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</si>
  <si>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</si>
  <si>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</si>
  <si>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</si>
  <si>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</si>
  <si>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</si>
  <si>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</si>
  <si>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</si>
  <si>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</si>
  <si>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</si>
  <si>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</si>
  <si>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</si>
  <si>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</si>
  <si>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</si>
  <si>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</si>
  <si>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</si>
  <si>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</si>
  <si>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</si>
  <si>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</si>
  <si>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</si>
  <si>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</si>
  <si>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</si>
  <si>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</si>
  <si>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</si>
  <si>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</si>
  <si>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</si>
  <si>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</si>
  <si>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</si>
  <si>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</si>
  <si>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</si>
  <si>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</si>
  <si>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</si>
  <si>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</si>
  <si>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</si>
  <si>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</si>
  <si>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</si>
  <si>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</si>
  <si>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</si>
  <si>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</si>
  <si>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</si>
  <si>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</si>
  <si>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</si>
  <si>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</si>
  <si>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</si>
  <si>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</si>
  <si>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</si>
  <si>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</si>
  <si>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</si>
  <si>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</si>
  <si>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</si>
  <si>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</si>
  <si>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</si>
  <si>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</si>
  <si>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</si>
  <si>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</si>
  <si>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</si>
  <si>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</si>
  <si>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</si>
  <si>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</si>
  <si>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6. Диализен център  ЕООД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</si>
  <si>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</si>
  <si>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</si>
  <si>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</si>
  <si>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</si>
  <si>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</si>
  <si>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</si>
  <si>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</si>
  <si>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</si>
  <si>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Дата на съставяне: 28.01.2013 г.</t>
  </si>
  <si>
    <t xml:space="preserve">Дата  на съставяне:28.01.2013 г.                                                                                                                              </t>
  </si>
  <si>
    <t xml:space="preserve">Дата на съставяне: 28.01.2013 г.                                    </t>
  </si>
  <si>
    <t xml:space="preserve">Дата на съставяне:28.01.2013 г.                      </t>
  </si>
  <si>
    <t>Дата на съставяне: 29.01.2013 г.</t>
  </si>
  <si>
    <t>Дата на съставяне:28.01.2013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</si>
</sst>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69" sqref="A6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41274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41467</v>
      </c>
      <c r="D11" s="205">
        <v>41140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252349</v>
      </c>
      <c r="D12" s="205">
        <v>260019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2900</v>
      </c>
      <c r="D13" s="205">
        <v>3779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24096</v>
      </c>
      <c r="D14" s="205">
        <v>22986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892</v>
      </c>
      <c r="D15" s="205">
        <v>1060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1992</v>
      </c>
      <c r="D16" s="205">
        <v>3664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4173</v>
      </c>
      <c r="D17" s="205">
        <v>2984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327869</v>
      </c>
      <c r="D19" s="209">
        <f>SUM(D11:D18)</f>
        <v>335632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13054</v>
      </c>
      <c r="D20" s="205">
        <v>12439</v>
      </c>
      <c r="E20" s="293" t="s">
        <v>56</v>
      </c>
      <c r="F20" s="298" t="s">
        <v>57</v>
      </c>
      <c r="G20" s="212">
        <v>80060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198113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149</v>
      </c>
      <c r="D24" s="205">
        <v>280</v>
      </c>
      <c r="E24" s="293" t="s">
        <v>71</v>
      </c>
      <c r="F24" s="298" t="s">
        <v>72</v>
      </c>
      <c r="G24" s="206">
        <v>205265</v>
      </c>
      <c r="H24" s="206">
        <v>197686</v>
      </c>
    </row>
    <row r="25" spans="1:18" ht="15">
      <c r="A25" s="291" t="s">
        <v>73</v>
      </c>
      <c r="B25" s="297" t="s">
        <v>74</v>
      </c>
      <c r="C25" s="205">
        <v>958</v>
      </c>
      <c r="D25" s="205">
        <v>954</v>
      </c>
      <c r="E25" s="309" t="s">
        <v>75</v>
      </c>
      <c r="F25" s="301" t="s">
        <v>76</v>
      </c>
      <c r="G25" s="208">
        <f>G19+G20+G21</f>
        <v>285752</v>
      </c>
      <c r="H25" s="208">
        <f>H19+H20+H21</f>
        <v>279130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1107</v>
      </c>
      <c r="D27" s="209">
        <f>SUM(D23:D26)</f>
        <v>1234</v>
      </c>
      <c r="E27" s="309" t="s">
        <v>82</v>
      </c>
      <c r="F27" s="298" t="s">
        <v>83</v>
      </c>
      <c r="G27" s="208">
        <f>SUM(G28:G30)</f>
        <v>45740</v>
      </c>
      <c r="H27" s="208">
        <f>SUM(H28:H30)</f>
        <v>45719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45740</v>
      </c>
      <c r="H28" s="206">
        <v>45719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18903</v>
      </c>
      <c r="H31" s="206">
        <v>8615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64643</v>
      </c>
      <c r="H33" s="208">
        <f>H27+H31+H32</f>
        <v>54334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82321</v>
      </c>
      <c r="D34" s="209">
        <f>SUM(D35:D38)</f>
        <v>82071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80200</v>
      </c>
      <c r="D35" s="205">
        <v>79950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353132</v>
      </c>
      <c r="H36" s="208">
        <f>H25+H17+H33</f>
        <v>336201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8202</v>
      </c>
      <c r="H43" s="206">
        <v>9931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48878</v>
      </c>
      <c r="H44" s="206">
        <v>62575</v>
      </c>
    </row>
    <row r="45" spans="1:15" ht="15">
      <c r="A45" s="291" t="s">
        <v>135</v>
      </c>
      <c r="B45" s="305" t="s">
        <v>136</v>
      </c>
      <c r="C45" s="209">
        <f>C34+C39+C44</f>
        <v>82321</v>
      </c>
      <c r="D45" s="209">
        <f>D34+D39+D44</f>
        <v>82071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9372</v>
      </c>
      <c r="D47" s="205">
        <v>7438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310</v>
      </c>
      <c r="H48" s="206">
        <v>395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57390</v>
      </c>
      <c r="H49" s="208">
        <f>SUM(H43:H48)</f>
        <v>72901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1007</v>
      </c>
      <c r="D50" s="205">
        <v>455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10379</v>
      </c>
      <c r="D51" s="209">
        <f>SUM(D47:D50)</f>
        <v>7893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14258</v>
      </c>
      <c r="H53" s="206">
        <v>14258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434730</v>
      </c>
      <c r="D55" s="209">
        <f>D19+D20+D21+D27+D32+D45+D51+D53+D54</f>
        <v>439269</v>
      </c>
      <c r="E55" s="293" t="s">
        <v>171</v>
      </c>
      <c r="F55" s="317" t="s">
        <v>172</v>
      </c>
      <c r="G55" s="208">
        <f>G49+G51+G52+G53+G54</f>
        <v>71648</v>
      </c>
      <c r="H55" s="208">
        <f>H49+H51+H52+H53+H54</f>
        <v>87159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1576</v>
      </c>
      <c r="D58" s="205">
        <v>1659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13694</v>
      </c>
      <c r="H59" s="206">
        <v>17038</v>
      </c>
      <c r="M59" s="211"/>
    </row>
    <row r="60" spans="1:8" ht="15">
      <c r="A60" s="291" t="s">
        <v>182</v>
      </c>
      <c r="B60" s="297" t="s">
        <v>183</v>
      </c>
      <c r="C60" s="205">
        <v>434</v>
      </c>
      <c r="D60" s="205">
        <v>470</v>
      </c>
      <c r="E60" s="293" t="s">
        <v>184</v>
      </c>
      <c r="F60" s="298" t="s">
        <v>185</v>
      </c>
      <c r="G60" s="206">
        <v>1879</v>
      </c>
      <c r="H60" s="206">
        <v>623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6004</v>
      </c>
      <c r="H61" s="208">
        <f>SUM(H62:H68)</f>
        <v>8653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1047</v>
      </c>
      <c r="H62" s="206">
        <v>2066</v>
      </c>
    </row>
    <row r="63" spans="1:13" ht="15">
      <c r="A63" s="291" t="s">
        <v>194</v>
      </c>
      <c r="B63" s="297" t="s">
        <v>195</v>
      </c>
      <c r="C63" s="205">
        <v>9</v>
      </c>
      <c r="D63" s="205">
        <v>12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2019</v>
      </c>
      <c r="D64" s="209">
        <f>SUM(D58:D63)</f>
        <v>2141</v>
      </c>
      <c r="E64" s="293" t="s">
        <v>199</v>
      </c>
      <c r="F64" s="298" t="s">
        <v>200</v>
      </c>
      <c r="G64" s="206">
        <v>1544</v>
      </c>
      <c r="H64" s="206">
        <v>3931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1988</v>
      </c>
      <c r="H65" s="206">
        <v>2294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244</v>
      </c>
      <c r="H66" s="206">
        <v>177</v>
      </c>
    </row>
    <row r="67" spans="1:8" ht="15">
      <c r="A67" s="291" t="s">
        <v>206</v>
      </c>
      <c r="B67" s="297" t="s">
        <v>207</v>
      </c>
      <c r="C67" s="205">
        <v>6147</v>
      </c>
      <c r="D67" s="205">
        <v>5258</v>
      </c>
      <c r="E67" s="293" t="s">
        <v>208</v>
      </c>
      <c r="F67" s="298" t="s">
        <v>209</v>
      </c>
      <c r="G67" s="206">
        <v>74</v>
      </c>
      <c r="H67" s="206">
        <v>47</v>
      </c>
    </row>
    <row r="68" spans="1:8" ht="15">
      <c r="A68" s="291" t="s">
        <v>210</v>
      </c>
      <c r="B68" s="297" t="s">
        <v>211</v>
      </c>
      <c r="C68" s="205">
        <v>803</v>
      </c>
      <c r="D68" s="205">
        <v>1401</v>
      </c>
      <c r="E68" s="293" t="s">
        <v>212</v>
      </c>
      <c r="F68" s="298" t="s">
        <v>213</v>
      </c>
      <c r="G68" s="206">
        <v>1107</v>
      </c>
      <c r="H68" s="206">
        <v>138</v>
      </c>
    </row>
    <row r="69" spans="1:8" ht="15">
      <c r="A69" s="291" t="s">
        <v>214</v>
      </c>
      <c r="B69" s="297" t="s">
        <v>215</v>
      </c>
      <c r="C69" s="205">
        <v>329</v>
      </c>
      <c r="D69" s="205">
        <v>527</v>
      </c>
      <c r="E69" s="307" t="s">
        <v>77</v>
      </c>
      <c r="F69" s="298" t="s">
        <v>216</v>
      </c>
      <c r="G69" s="206">
        <v>472</v>
      </c>
      <c r="H69" s="206">
        <v>643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717</v>
      </c>
      <c r="D71" s="205">
        <v>733</v>
      </c>
      <c r="E71" s="309" t="s">
        <v>45</v>
      </c>
      <c r="F71" s="329" t="s">
        <v>223</v>
      </c>
      <c r="G71" s="215">
        <f>G59+G60+G61+G69+G70</f>
        <v>22049</v>
      </c>
      <c r="H71" s="215">
        <f>H59+H60+H61+H69+H70</f>
        <v>26957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123</v>
      </c>
      <c r="D72" s="205">
        <v>16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463</v>
      </c>
      <c r="D74" s="205">
        <v>621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8582</v>
      </c>
      <c r="D75" s="209">
        <f>SUM(D67:D74)</f>
        <v>8556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303</v>
      </c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22352</v>
      </c>
      <c r="H79" s="216">
        <f>H71+H74+H75+H76</f>
        <v>26957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19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1568</v>
      </c>
      <c r="D88" s="205">
        <v>284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44</v>
      </c>
      <c r="D89" s="205">
        <v>58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1631</v>
      </c>
      <c r="D91" s="209">
        <f>SUM(D87:D90)</f>
        <v>351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170</v>
      </c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12402</v>
      </c>
      <c r="D93" s="209">
        <f>D64+D75+D84+D91+D92</f>
        <v>11048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447132</v>
      </c>
      <c r="D94" s="218">
        <f>D93+D55</f>
        <v>450317</v>
      </c>
      <c r="E94" s="557" t="s">
        <v>269</v>
      </c>
      <c r="F94" s="345" t="s">
        <v>270</v>
      </c>
      <c r="G94" s="219">
        <f>G36+G39+G55+G79</f>
        <v>447132</v>
      </c>
      <c r="H94" s="219">
        <f>H36+H39+H55+H79</f>
        <v>450317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C37" sqref="C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41274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8853</v>
      </c>
      <c r="D9" s="79">
        <v>11530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13015</v>
      </c>
      <c r="D10" s="79">
        <v>12011</v>
      </c>
      <c r="E10" s="363" t="s">
        <v>285</v>
      </c>
      <c r="F10" s="365" t="s">
        <v>286</v>
      </c>
      <c r="G10" s="87">
        <v>41324</v>
      </c>
      <c r="H10" s="87">
        <v>39741</v>
      </c>
    </row>
    <row r="11" spans="1:8" ht="12">
      <c r="A11" s="363" t="s">
        <v>287</v>
      </c>
      <c r="B11" s="364" t="s">
        <v>288</v>
      </c>
      <c r="C11" s="79">
        <v>12906</v>
      </c>
      <c r="D11" s="79">
        <v>15169</v>
      </c>
      <c r="E11" s="366" t="s">
        <v>289</v>
      </c>
      <c r="F11" s="365" t="s">
        <v>290</v>
      </c>
      <c r="G11" s="87">
        <v>31629</v>
      </c>
      <c r="H11" s="87">
        <v>33259</v>
      </c>
    </row>
    <row r="12" spans="1:8" ht="12">
      <c r="A12" s="363" t="s">
        <v>291</v>
      </c>
      <c r="B12" s="364" t="s">
        <v>292</v>
      </c>
      <c r="C12" s="79">
        <v>11050</v>
      </c>
      <c r="D12" s="79">
        <v>12761</v>
      </c>
      <c r="E12" s="366" t="s">
        <v>77</v>
      </c>
      <c r="F12" s="365" t="s">
        <v>293</v>
      </c>
      <c r="G12" s="87">
        <v>10779</v>
      </c>
      <c r="H12" s="87">
        <v>8391</v>
      </c>
    </row>
    <row r="13" spans="1:18" ht="12">
      <c r="A13" s="363" t="s">
        <v>294</v>
      </c>
      <c r="B13" s="364" t="s">
        <v>295</v>
      </c>
      <c r="C13" s="79">
        <v>2233</v>
      </c>
      <c r="D13" s="79">
        <v>1954</v>
      </c>
      <c r="E13" s="367" t="s">
        <v>50</v>
      </c>
      <c r="F13" s="368" t="s">
        <v>296</v>
      </c>
      <c r="G13" s="88">
        <f>SUM(G9:G12)</f>
        <v>83732</v>
      </c>
      <c r="H13" s="88">
        <f>SUM(H9:H12)</f>
        <v>81391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12287</v>
      </c>
      <c r="D14" s="79">
        <v>15652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2</v>
      </c>
      <c r="H15" s="87">
        <v>57</v>
      </c>
    </row>
    <row r="16" spans="1:8" ht="12">
      <c r="A16" s="363" t="s">
        <v>303</v>
      </c>
      <c r="B16" s="364" t="s">
        <v>304</v>
      </c>
      <c r="C16" s="80">
        <v>1556</v>
      </c>
      <c r="D16" s="80">
        <v>1119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61900</v>
      </c>
      <c r="D19" s="82">
        <f>SUM(D9:D15)+D16</f>
        <v>70196</v>
      </c>
      <c r="E19" s="373" t="s">
        <v>313</v>
      </c>
      <c r="F19" s="369" t="s">
        <v>314</v>
      </c>
      <c r="G19" s="87">
        <v>363</v>
      </c>
      <c r="H19" s="87">
        <v>277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324</v>
      </c>
      <c r="H20" s="87">
        <v>625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1988</v>
      </c>
      <c r="D22" s="79">
        <v>2931</v>
      </c>
      <c r="E22" s="373" t="s">
        <v>322</v>
      </c>
      <c r="F22" s="369" t="s">
        <v>323</v>
      </c>
      <c r="G22" s="87">
        <v>504</v>
      </c>
      <c r="H22" s="87">
        <v>510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10</v>
      </c>
      <c r="D24" s="79">
        <v>21</v>
      </c>
      <c r="E24" s="367" t="s">
        <v>102</v>
      </c>
      <c r="F24" s="370" t="s">
        <v>330</v>
      </c>
      <c r="G24" s="88">
        <f>SUM(G19:G23)</f>
        <v>1191</v>
      </c>
      <c r="H24" s="88">
        <f>SUM(H19:H23)</f>
        <v>1412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171</v>
      </c>
      <c r="D25" s="79">
        <v>173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2169</v>
      </c>
      <c r="D26" s="82">
        <f>SUM(D22:D25)</f>
        <v>3125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64069</v>
      </c>
      <c r="D28" s="83">
        <f>D26+D19</f>
        <v>73321</v>
      </c>
      <c r="E28" s="174" t="s">
        <v>335</v>
      </c>
      <c r="F28" s="370" t="s">
        <v>336</v>
      </c>
      <c r="G28" s="88">
        <f>G13+G15+G24</f>
        <v>84925</v>
      </c>
      <c r="H28" s="88">
        <f>H13+H15+H24</f>
        <v>82860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20856</v>
      </c>
      <c r="D30" s="83">
        <f>IF((H28-D28)&gt;0,H28-D28,0)</f>
        <v>9539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64069</v>
      </c>
      <c r="D33" s="82">
        <f>D28+D31+D32</f>
        <v>73321</v>
      </c>
      <c r="E33" s="174" t="s">
        <v>349</v>
      </c>
      <c r="F33" s="370" t="s">
        <v>350</v>
      </c>
      <c r="G33" s="90">
        <f>G32+G31+G28</f>
        <v>84925</v>
      </c>
      <c r="H33" s="90">
        <f>H32+H31+H28</f>
        <v>82860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20856</v>
      </c>
      <c r="D34" s="83">
        <f>IF((H33-D33)&gt;0,H33-D33,0)</f>
        <v>9539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1953</v>
      </c>
      <c r="D35" s="82">
        <f>D36+D37+D38</f>
        <v>924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1953</v>
      </c>
      <c r="D36" s="79">
        <v>794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130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18903</v>
      </c>
      <c r="D39" s="569">
        <f>+IF((H33-D33-D35)&gt;0,H33-D33-D35,0)</f>
        <v>8615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18903</v>
      </c>
      <c r="D41" s="85">
        <f>IF(H39=0,IF(D39-D40&gt;0,D39-D40+H40,0),IF(H39-H40&lt;0,H40-H39+D39,0))</f>
        <v>8615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84925</v>
      </c>
      <c r="D42" s="86">
        <f>D33+D35+D39</f>
        <v>82860</v>
      </c>
      <c r="E42" s="177" t="s">
        <v>376</v>
      </c>
      <c r="F42" s="178" t="s">
        <v>377</v>
      </c>
      <c r="G42" s="90">
        <f>G39+G33</f>
        <v>84925</v>
      </c>
      <c r="H42" s="90">
        <f>H39+H33</f>
        <v>82860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7" sqref="B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41274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86675</v>
      </c>
      <c r="D10" s="92">
        <v>86896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-38690</v>
      </c>
      <c r="D11" s="92">
        <v>-39614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-12384</v>
      </c>
      <c r="D13" s="92">
        <v>-14706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-3942</v>
      </c>
      <c r="D14" s="92">
        <v>-2569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-858</v>
      </c>
      <c r="D15" s="92">
        <v>-597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30</v>
      </c>
      <c r="D16" s="92">
        <v>14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-144</v>
      </c>
      <c r="D17" s="92">
        <v>-142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19</v>
      </c>
      <c r="D18" s="92">
        <v>26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-420</v>
      </c>
      <c r="D19" s="92">
        <v>-190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30286</v>
      </c>
      <c r="D20" s="93">
        <f>SUM(D10:D19)</f>
        <v>29118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-5772</v>
      </c>
      <c r="D22" s="92">
        <v>-9700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15</v>
      </c>
      <c r="D23" s="92">
        <v>19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-2903</v>
      </c>
      <c r="D24" s="92">
        <v>-3746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58</v>
      </c>
      <c r="D25" s="92">
        <v>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43</v>
      </c>
      <c r="D26" s="92">
        <v>14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-250</v>
      </c>
      <c r="D27" s="92">
        <v>-129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179</v>
      </c>
      <c r="D29" s="92">
        <v>422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-8630</v>
      </c>
      <c r="D32" s="93">
        <f>SUM(D22:D31)</f>
        <v>-13103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3951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-17272</v>
      </c>
      <c r="D37" s="92">
        <v>-20458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-144</v>
      </c>
      <c r="D38" s="92">
        <v>-225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-1990</v>
      </c>
      <c r="D39" s="92">
        <v>-2925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-1260</v>
      </c>
      <c r="D40" s="92">
        <v>-1622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304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-20362</v>
      </c>
      <c r="D42" s="93">
        <f>SUM(D34:D41)</f>
        <v>-21279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1294</v>
      </c>
      <c r="D43" s="93">
        <f>D42+D32+D20</f>
        <v>-5264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293</v>
      </c>
      <c r="D44" s="184">
        <v>5557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1587</v>
      </c>
      <c r="D45" s="93">
        <f>D44+D43</f>
        <v>293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1587</v>
      </c>
      <c r="D46" s="94">
        <v>293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44</v>
      </c>
      <c r="D47" s="94">
        <v>58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3">
      <selection activeCell="M29" sqref="M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41274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197686</v>
      </c>
      <c r="I11" s="96">
        <f>'справка №1-БАЛАНС'!H28+'справка №1-БАЛАНС'!H31</f>
        <v>54334</v>
      </c>
      <c r="J11" s="96">
        <f>'справка №1-БАЛАНС'!H29+'справка №1-БАЛАНС'!H32</f>
        <v>0</v>
      </c>
      <c r="K11" s="98"/>
      <c r="L11" s="424">
        <f>SUM(C11:K11)</f>
        <v>336201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197686</v>
      </c>
      <c r="I15" s="99">
        <f t="shared" si="2"/>
        <v>54334</v>
      </c>
      <c r="J15" s="99">
        <f t="shared" si="2"/>
        <v>0</v>
      </c>
      <c r="K15" s="99">
        <f t="shared" si="2"/>
        <v>0</v>
      </c>
      <c r="L15" s="424">
        <f t="shared" si="1"/>
        <v>336201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18903</v>
      </c>
      <c r="J16" s="425">
        <f>+'справка №1-БАЛАНС'!G32</f>
        <v>0</v>
      </c>
      <c r="K16" s="98"/>
      <c r="L16" s="424">
        <f t="shared" si="1"/>
        <v>18903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7579</v>
      </c>
      <c r="I17" s="100">
        <f t="shared" si="3"/>
        <v>-8615</v>
      </c>
      <c r="J17" s="100">
        <f>J18+J19</f>
        <v>0</v>
      </c>
      <c r="K17" s="100">
        <f t="shared" si="3"/>
        <v>0</v>
      </c>
      <c r="L17" s="424">
        <f t="shared" si="1"/>
        <v>-1036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-1036</v>
      </c>
      <c r="J18" s="98"/>
      <c r="K18" s="98"/>
      <c r="L18" s="424">
        <f t="shared" si="1"/>
        <v>-1036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7579</v>
      </c>
      <c r="I19" s="98">
        <v>-7579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-957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-957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>
        <v>957</v>
      </c>
      <c r="F23" s="239"/>
      <c r="G23" s="239"/>
      <c r="H23" s="239"/>
      <c r="I23" s="239"/>
      <c r="J23" s="239"/>
      <c r="K23" s="239"/>
      <c r="L23" s="424">
        <f t="shared" si="1"/>
        <v>957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>
        <v>21</v>
      </c>
      <c r="J28" s="98"/>
      <c r="K28" s="98"/>
      <c r="L28" s="424">
        <f t="shared" si="1"/>
        <v>21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80060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64643</v>
      </c>
      <c r="J29" s="97">
        <f t="shared" si="6"/>
        <v>0</v>
      </c>
      <c r="K29" s="97">
        <f t="shared" si="6"/>
        <v>0</v>
      </c>
      <c r="L29" s="424">
        <f t="shared" si="1"/>
        <v>353132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80060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64643</v>
      </c>
      <c r="J32" s="97">
        <f t="shared" si="7"/>
        <v>0</v>
      </c>
      <c r="K32" s="97">
        <f t="shared" si="7"/>
        <v>0</v>
      </c>
      <c r="L32" s="424">
        <f t="shared" si="1"/>
        <v>353132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4">
      <selection activeCell="S13" sqref="S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381</v>
      </c>
      <c r="B2" s="626"/>
      <c r="C2" s="584"/>
      <c r="D2" s="584"/>
      <c r="E2" s="621" t="str">
        <f>'справка №1-БАЛАНС'!E3</f>
        <v>" АЛБЕНА"  АД</v>
      </c>
      <c r="F2" s="627"/>
      <c r="G2" s="627"/>
      <c r="H2" s="584"/>
      <c r="I2" s="441"/>
      <c r="J2" s="441"/>
      <c r="K2" s="441"/>
      <c r="L2" s="441"/>
      <c r="M2" s="629" t="s">
        <v>2</v>
      </c>
      <c r="N2" s="630"/>
      <c r="O2" s="630"/>
      <c r="P2" s="631">
        <f>'справка №1-БАЛАНС'!H3</f>
        <v>834025872</v>
      </c>
      <c r="Q2" s="631"/>
      <c r="R2" s="353"/>
    </row>
    <row r="3" spans="1:18" ht="15">
      <c r="A3" s="625" t="s">
        <v>4</v>
      </c>
      <c r="B3" s="626"/>
      <c r="C3" s="585"/>
      <c r="D3" s="585"/>
      <c r="E3" s="624">
        <v>41274</v>
      </c>
      <c r="F3" s="628"/>
      <c r="G3" s="628"/>
      <c r="H3" s="443"/>
      <c r="I3" s="443"/>
      <c r="J3" s="443"/>
      <c r="K3" s="443"/>
      <c r="L3" s="443"/>
      <c r="M3" s="632" t="s">
        <v>3</v>
      </c>
      <c r="N3" s="632"/>
      <c r="O3" s="576"/>
      <c r="P3" s="633">
        <f>'справка №1-БАЛАНС'!H4</f>
        <v>462</v>
      </c>
      <c r="Q3" s="633"/>
      <c r="R3" s="354"/>
    </row>
    <row r="4" spans="1:18" ht="12.75">
      <c r="A4" s="436" t="s">
        <v>521</v>
      </c>
      <c r="B4" s="442"/>
      <c r="C4" s="442"/>
      <c r="D4" s="443"/>
      <c r="E4" s="636"/>
      <c r="F4" s="606"/>
      <c r="G4" s="60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7" t="s">
        <v>461</v>
      </c>
      <c r="B5" s="608"/>
      <c r="C5" s="61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4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4" t="s">
        <v>527</v>
      </c>
      <c r="R5" s="634" t="s">
        <v>528</v>
      </c>
    </row>
    <row r="6" spans="1:18" s="44" customFormat="1" ht="48">
      <c r="A6" s="609"/>
      <c r="B6" s="610"/>
      <c r="C6" s="61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5"/>
      <c r="R6" s="635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41140</v>
      </c>
      <c r="E9" s="243">
        <v>327</v>
      </c>
      <c r="F9" s="243"/>
      <c r="G9" s="113">
        <f>D9+E9-F9</f>
        <v>41467</v>
      </c>
      <c r="H9" s="103"/>
      <c r="I9" s="103"/>
      <c r="J9" s="113">
        <f>G9+H9-I9</f>
        <v>41467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41467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291787</v>
      </c>
      <c r="E10" s="243">
        <v>195</v>
      </c>
      <c r="F10" s="243">
        <v>839</v>
      </c>
      <c r="G10" s="113">
        <f aca="true" t="shared" si="2" ref="G10:G39">D10+E10-F10</f>
        <v>291143</v>
      </c>
      <c r="H10" s="103"/>
      <c r="I10" s="103">
        <v>20238</v>
      </c>
      <c r="J10" s="113">
        <f aca="true" t="shared" si="3" ref="J10:J39">G10+H10-I10</f>
        <v>270905</v>
      </c>
      <c r="K10" s="103">
        <v>31768</v>
      </c>
      <c r="L10" s="103">
        <v>5983</v>
      </c>
      <c r="M10" s="103">
        <v>7</v>
      </c>
      <c r="N10" s="113">
        <f aca="true" t="shared" si="4" ref="N10:N39">K10+L10-M10</f>
        <v>37744</v>
      </c>
      <c r="O10" s="103"/>
      <c r="P10" s="103">
        <v>19188</v>
      </c>
      <c r="Q10" s="113">
        <f t="shared" si="0"/>
        <v>18556</v>
      </c>
      <c r="R10" s="113">
        <f t="shared" si="1"/>
        <v>252349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27620</v>
      </c>
      <c r="E11" s="243">
        <v>495</v>
      </c>
      <c r="F11" s="243">
        <v>243</v>
      </c>
      <c r="G11" s="113">
        <f t="shared" si="2"/>
        <v>27872</v>
      </c>
      <c r="H11" s="103"/>
      <c r="I11" s="103"/>
      <c r="J11" s="113">
        <f t="shared" si="3"/>
        <v>27872</v>
      </c>
      <c r="K11" s="103">
        <v>23098</v>
      </c>
      <c r="L11" s="103">
        <v>2115</v>
      </c>
      <c r="M11" s="103">
        <v>241</v>
      </c>
      <c r="N11" s="113">
        <f t="shared" si="4"/>
        <v>24972</v>
      </c>
      <c r="O11" s="103"/>
      <c r="P11" s="103"/>
      <c r="Q11" s="113">
        <f t="shared" si="0"/>
        <v>24972</v>
      </c>
      <c r="R11" s="113">
        <f t="shared" si="1"/>
        <v>2900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45607</v>
      </c>
      <c r="E12" s="243">
        <v>4051</v>
      </c>
      <c r="F12" s="243"/>
      <c r="G12" s="113">
        <f t="shared" si="2"/>
        <v>49658</v>
      </c>
      <c r="H12" s="103"/>
      <c r="I12" s="103"/>
      <c r="J12" s="113">
        <f t="shared" si="3"/>
        <v>49658</v>
      </c>
      <c r="K12" s="103">
        <v>23364</v>
      </c>
      <c r="L12" s="103">
        <v>2198</v>
      </c>
      <c r="M12" s="103"/>
      <c r="N12" s="113">
        <f t="shared" si="4"/>
        <v>25562</v>
      </c>
      <c r="O12" s="103"/>
      <c r="P12" s="103"/>
      <c r="Q12" s="113">
        <f t="shared" si="0"/>
        <v>25562</v>
      </c>
      <c r="R12" s="113">
        <f t="shared" si="1"/>
        <v>24096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3172</v>
      </c>
      <c r="E13" s="243">
        <v>122</v>
      </c>
      <c r="F13" s="243">
        <v>23</v>
      </c>
      <c r="G13" s="113">
        <f t="shared" si="2"/>
        <v>3271</v>
      </c>
      <c r="H13" s="103"/>
      <c r="I13" s="103"/>
      <c r="J13" s="113">
        <f t="shared" si="3"/>
        <v>3271</v>
      </c>
      <c r="K13" s="103">
        <v>2112</v>
      </c>
      <c r="L13" s="103">
        <v>279</v>
      </c>
      <c r="M13" s="103">
        <v>12</v>
      </c>
      <c r="N13" s="113">
        <f t="shared" si="4"/>
        <v>2379</v>
      </c>
      <c r="O13" s="103"/>
      <c r="P13" s="103"/>
      <c r="Q13" s="113">
        <f t="shared" si="0"/>
        <v>2379</v>
      </c>
      <c r="R13" s="113">
        <f t="shared" si="1"/>
        <v>892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27374</v>
      </c>
      <c r="E14" s="243">
        <v>290</v>
      </c>
      <c r="F14" s="243">
        <v>162</v>
      </c>
      <c r="G14" s="113">
        <f t="shared" si="2"/>
        <v>27502</v>
      </c>
      <c r="H14" s="103"/>
      <c r="I14" s="103"/>
      <c r="J14" s="113">
        <f t="shared" si="3"/>
        <v>27502</v>
      </c>
      <c r="K14" s="103">
        <v>23710</v>
      </c>
      <c r="L14" s="103">
        <v>1960</v>
      </c>
      <c r="M14" s="103">
        <v>160</v>
      </c>
      <c r="N14" s="113">
        <f t="shared" si="4"/>
        <v>25510</v>
      </c>
      <c r="O14" s="103"/>
      <c r="P14" s="103"/>
      <c r="Q14" s="113">
        <f t="shared" si="0"/>
        <v>25510</v>
      </c>
      <c r="R14" s="113">
        <f t="shared" si="1"/>
        <v>1992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2984</v>
      </c>
      <c r="E15" s="564">
        <v>3029</v>
      </c>
      <c r="F15" s="564">
        <v>1840</v>
      </c>
      <c r="G15" s="113">
        <f t="shared" si="2"/>
        <v>4173</v>
      </c>
      <c r="H15" s="565"/>
      <c r="I15" s="565"/>
      <c r="J15" s="113">
        <f t="shared" si="3"/>
        <v>4173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4173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439684</v>
      </c>
      <c r="E17" s="248">
        <f>SUM(E9:E16)</f>
        <v>8509</v>
      </c>
      <c r="F17" s="248">
        <f>SUM(F9:F16)</f>
        <v>3107</v>
      </c>
      <c r="G17" s="113">
        <f t="shared" si="2"/>
        <v>445086</v>
      </c>
      <c r="H17" s="114">
        <f>SUM(H9:H16)</f>
        <v>0</v>
      </c>
      <c r="I17" s="114">
        <f>SUM(I9:I16)</f>
        <v>20238</v>
      </c>
      <c r="J17" s="113">
        <f t="shared" si="3"/>
        <v>424848</v>
      </c>
      <c r="K17" s="114">
        <f>SUM(K9:K16)</f>
        <v>104052</v>
      </c>
      <c r="L17" s="114">
        <f>SUM(L9:L16)</f>
        <v>12535</v>
      </c>
      <c r="M17" s="114">
        <f>SUM(M9:M16)</f>
        <v>420</v>
      </c>
      <c r="N17" s="113">
        <f t="shared" si="4"/>
        <v>116167</v>
      </c>
      <c r="O17" s="114">
        <f>SUM(O9:O16)</f>
        <v>0</v>
      </c>
      <c r="P17" s="114">
        <f>SUM(P9:P16)</f>
        <v>19188</v>
      </c>
      <c r="Q17" s="113">
        <f t="shared" si="5"/>
        <v>96979</v>
      </c>
      <c r="R17" s="113">
        <f t="shared" si="6"/>
        <v>327869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12439</v>
      </c>
      <c r="E18" s="241">
        <v>810</v>
      </c>
      <c r="F18" s="241"/>
      <c r="G18" s="113">
        <f t="shared" si="2"/>
        <v>13249</v>
      </c>
      <c r="H18" s="101">
        <v>88</v>
      </c>
      <c r="I18" s="101">
        <v>283</v>
      </c>
      <c r="J18" s="113">
        <f t="shared" si="3"/>
        <v>13054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13054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1923</v>
      </c>
      <c r="E22" s="243">
        <v>80</v>
      </c>
      <c r="F22" s="243">
        <v>7</v>
      </c>
      <c r="G22" s="113">
        <f t="shared" si="2"/>
        <v>1996</v>
      </c>
      <c r="H22" s="103"/>
      <c r="I22" s="103"/>
      <c r="J22" s="113">
        <f t="shared" si="3"/>
        <v>1996</v>
      </c>
      <c r="K22" s="103">
        <v>1643</v>
      </c>
      <c r="L22" s="103">
        <v>211</v>
      </c>
      <c r="M22" s="103">
        <v>7</v>
      </c>
      <c r="N22" s="113">
        <f t="shared" si="4"/>
        <v>1847</v>
      </c>
      <c r="O22" s="103"/>
      <c r="P22" s="103"/>
      <c r="Q22" s="113">
        <f t="shared" si="5"/>
        <v>1847</v>
      </c>
      <c r="R22" s="113">
        <f t="shared" si="6"/>
        <v>149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1818</v>
      </c>
      <c r="E24" s="243">
        <v>164</v>
      </c>
      <c r="F24" s="243"/>
      <c r="G24" s="113">
        <f t="shared" si="2"/>
        <v>1982</v>
      </c>
      <c r="H24" s="103"/>
      <c r="I24" s="103"/>
      <c r="J24" s="113">
        <f t="shared" si="3"/>
        <v>1982</v>
      </c>
      <c r="K24" s="103">
        <v>864</v>
      </c>
      <c r="L24" s="103">
        <v>160</v>
      </c>
      <c r="M24" s="103"/>
      <c r="N24" s="113">
        <f t="shared" si="4"/>
        <v>1024</v>
      </c>
      <c r="O24" s="103"/>
      <c r="P24" s="103"/>
      <c r="Q24" s="113">
        <f t="shared" si="5"/>
        <v>1024</v>
      </c>
      <c r="R24" s="113">
        <f t="shared" si="6"/>
        <v>958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3882</v>
      </c>
      <c r="E25" s="244">
        <f aca="true" t="shared" si="7" ref="E25:P25">SUM(E21:E24)</f>
        <v>244</v>
      </c>
      <c r="F25" s="244">
        <f t="shared" si="7"/>
        <v>7</v>
      </c>
      <c r="G25" s="105">
        <f t="shared" si="2"/>
        <v>4119</v>
      </c>
      <c r="H25" s="104">
        <f t="shared" si="7"/>
        <v>0</v>
      </c>
      <c r="I25" s="104">
        <f t="shared" si="7"/>
        <v>0</v>
      </c>
      <c r="J25" s="105">
        <f t="shared" si="3"/>
        <v>4119</v>
      </c>
      <c r="K25" s="104">
        <f t="shared" si="7"/>
        <v>2648</v>
      </c>
      <c r="L25" s="104">
        <f t="shared" si="7"/>
        <v>371</v>
      </c>
      <c r="M25" s="104">
        <f t="shared" si="7"/>
        <v>7</v>
      </c>
      <c r="N25" s="105">
        <f t="shared" si="4"/>
        <v>3012</v>
      </c>
      <c r="O25" s="104">
        <f t="shared" si="7"/>
        <v>0</v>
      </c>
      <c r="P25" s="104">
        <f t="shared" si="7"/>
        <v>0</v>
      </c>
      <c r="Q25" s="105">
        <f t="shared" si="5"/>
        <v>3012</v>
      </c>
      <c r="R25" s="105">
        <f t="shared" si="6"/>
        <v>1107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82071</v>
      </c>
      <c r="E27" s="246">
        <f aca="true" t="shared" si="8" ref="E27:P27">SUM(E28:E31)</f>
        <v>250</v>
      </c>
      <c r="F27" s="246">
        <f t="shared" si="8"/>
        <v>0</v>
      </c>
      <c r="G27" s="110">
        <f t="shared" si="2"/>
        <v>82321</v>
      </c>
      <c r="H27" s="109">
        <f t="shared" si="8"/>
        <v>0</v>
      </c>
      <c r="I27" s="109">
        <f t="shared" si="8"/>
        <v>0</v>
      </c>
      <c r="J27" s="110">
        <f t="shared" si="3"/>
        <v>82321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82321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79950</v>
      </c>
      <c r="E28" s="243">
        <v>250</v>
      </c>
      <c r="F28" s="243"/>
      <c r="G28" s="113">
        <f t="shared" si="2"/>
        <v>80200</v>
      </c>
      <c r="H28" s="103"/>
      <c r="I28" s="103"/>
      <c r="J28" s="113">
        <f t="shared" si="3"/>
        <v>80200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80200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82071</v>
      </c>
      <c r="E38" s="248">
        <f aca="true" t="shared" si="12" ref="E38:P38">E27+E32+E37</f>
        <v>250</v>
      </c>
      <c r="F38" s="248">
        <f t="shared" si="12"/>
        <v>0</v>
      </c>
      <c r="G38" s="113">
        <f t="shared" si="2"/>
        <v>82321</v>
      </c>
      <c r="H38" s="114">
        <f t="shared" si="12"/>
        <v>0</v>
      </c>
      <c r="I38" s="114">
        <f t="shared" si="12"/>
        <v>0</v>
      </c>
      <c r="J38" s="113">
        <f t="shared" si="3"/>
        <v>82321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82321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538076</v>
      </c>
      <c r="E40" s="547">
        <f>E17+E18+E19+E25+E38+E39</f>
        <v>9813</v>
      </c>
      <c r="F40" s="547">
        <f aca="true" t="shared" si="13" ref="F40:R40">F17+F18+F19+F25+F38+F39</f>
        <v>3114</v>
      </c>
      <c r="G40" s="547">
        <f t="shared" si="13"/>
        <v>544775</v>
      </c>
      <c r="H40" s="547">
        <f t="shared" si="13"/>
        <v>88</v>
      </c>
      <c r="I40" s="547">
        <f t="shared" si="13"/>
        <v>20521</v>
      </c>
      <c r="J40" s="547">
        <f t="shared" si="13"/>
        <v>524342</v>
      </c>
      <c r="K40" s="547">
        <f t="shared" si="13"/>
        <v>106700</v>
      </c>
      <c r="L40" s="547">
        <f t="shared" si="13"/>
        <v>12906</v>
      </c>
      <c r="M40" s="547">
        <f t="shared" si="13"/>
        <v>427</v>
      </c>
      <c r="N40" s="547">
        <f t="shared" si="13"/>
        <v>119179</v>
      </c>
      <c r="O40" s="547">
        <f t="shared" si="13"/>
        <v>0</v>
      </c>
      <c r="P40" s="547">
        <f t="shared" si="13"/>
        <v>19188</v>
      </c>
      <c r="Q40" s="547">
        <f t="shared" si="13"/>
        <v>99991</v>
      </c>
      <c r="R40" s="547">
        <f t="shared" si="13"/>
        <v>424351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7"/>
      <c r="L44" s="637"/>
      <c r="M44" s="637"/>
      <c r="N44" s="637"/>
      <c r="O44" s="630" t="s">
        <v>779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41274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9372</v>
      </c>
      <c r="D11" s="165">
        <f>SUM(D12:D14)</f>
        <v>0</v>
      </c>
      <c r="E11" s="166">
        <f>SUM(E12:E14)</f>
        <v>9372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9372</v>
      </c>
      <c r="D12" s="153"/>
      <c r="E12" s="166">
        <f aca="true" t="shared" si="0" ref="E12:E42">C12-D12</f>
        <v>9372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1007</v>
      </c>
      <c r="D16" s="165">
        <f>+D17+D18</f>
        <v>0</v>
      </c>
      <c r="E16" s="166">
        <f t="shared" si="0"/>
        <v>1007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1007</v>
      </c>
      <c r="D18" s="153"/>
      <c r="E18" s="166">
        <f t="shared" si="0"/>
        <v>1007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10379</v>
      </c>
      <c r="D19" s="149">
        <f>D11+D15+D16</f>
        <v>0</v>
      </c>
      <c r="E19" s="164">
        <f>E11+E15+E16</f>
        <v>10379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6301</v>
      </c>
      <c r="D24" s="165">
        <f>SUM(D25:D27)</f>
        <v>6301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2963</v>
      </c>
      <c r="D25" s="153">
        <v>2963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2620</v>
      </c>
      <c r="D26" s="153">
        <v>2620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718</v>
      </c>
      <c r="D27" s="153">
        <v>718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803</v>
      </c>
      <c r="D28" s="153">
        <v>803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329</v>
      </c>
      <c r="D29" s="153">
        <v>329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1023</v>
      </c>
      <c r="D31" s="153">
        <v>1023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123</v>
      </c>
      <c r="D33" s="150">
        <f>SUM(D34:D37)</f>
        <v>123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123</v>
      </c>
      <c r="D35" s="153">
        <v>123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463</v>
      </c>
      <c r="D38" s="150">
        <f>SUM(D39:D42)</f>
        <v>463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463</v>
      </c>
      <c r="D42" s="153">
        <v>463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9042</v>
      </c>
      <c r="D43" s="149">
        <f>D24+D28+D29+D31+D30+D32+D33+D38</f>
        <v>9042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19421</v>
      </c>
      <c r="D44" s="148">
        <f>D43+D21+D19+D9</f>
        <v>9042</v>
      </c>
      <c r="E44" s="164">
        <f>E43+E21+E19+E9</f>
        <v>10379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310</v>
      </c>
      <c r="D64" s="153"/>
      <c r="E64" s="165">
        <f t="shared" si="1"/>
        <v>310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57390</v>
      </c>
      <c r="D66" s="148">
        <f>D52+D56+D61+D62+D63+D64</f>
        <v>0</v>
      </c>
      <c r="E66" s="165">
        <f t="shared" si="1"/>
        <v>57390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14258</v>
      </c>
      <c r="D68" s="153"/>
      <c r="E68" s="165">
        <f t="shared" si="1"/>
        <v>14258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1047</v>
      </c>
      <c r="D71" s="150">
        <f>SUM(D72:D74)</f>
        <v>1047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330</v>
      </c>
      <c r="D72" s="153">
        <v>330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693</v>
      </c>
      <c r="D73" s="153">
        <v>693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24</v>
      </c>
      <c r="D74" s="153">
        <v>24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13694</v>
      </c>
      <c r="D75" s="148">
        <f>D76+D78</f>
        <v>13694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13694</v>
      </c>
      <c r="D76" s="153">
        <v>13694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1879</v>
      </c>
      <c r="D80" s="148">
        <f>SUM(D81:D84)</f>
        <v>1879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1879</v>
      </c>
      <c r="D84" s="153">
        <v>1879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4988</v>
      </c>
      <c r="D85" s="149">
        <f>SUM(D86:D90)+D94</f>
        <v>4988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1544</v>
      </c>
      <c r="D87" s="153">
        <v>1544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1988</v>
      </c>
      <c r="D88" s="153">
        <v>1988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244</v>
      </c>
      <c r="D89" s="153">
        <v>244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1138</v>
      </c>
      <c r="D90" s="148">
        <f>SUM(D91:D93)</f>
        <v>1138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1110</v>
      </c>
      <c r="D91" s="153">
        <v>1110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28</v>
      </c>
      <c r="D93" s="153">
        <v>28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74</v>
      </c>
      <c r="D94" s="153">
        <v>74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472</v>
      </c>
      <c r="D95" s="153">
        <v>472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22080</v>
      </c>
      <c r="D96" s="149">
        <f>D85+D80+D75+D71+D95</f>
        <v>22080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93728</v>
      </c>
      <c r="D97" s="149">
        <f>D96+D68+D66</f>
        <v>22080</v>
      </c>
      <c r="E97" s="149">
        <f>E96+E68+E66</f>
        <v>71648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894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28"/>
      <c r="E4" s="62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41274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18507690</v>
      </c>
      <c r="D12" s="141"/>
      <c r="E12" s="141"/>
      <c r="F12" s="141">
        <v>82178</v>
      </c>
      <c r="G12" s="141"/>
      <c r="H12" s="141"/>
      <c r="I12" s="541">
        <f>F12+G12-H12</f>
        <v>82178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18507690</v>
      </c>
      <c r="D17" s="127">
        <f t="shared" si="1"/>
        <v>0</v>
      </c>
      <c r="E17" s="127">
        <f t="shared" si="1"/>
        <v>0</v>
      </c>
      <c r="F17" s="127">
        <f t="shared" si="1"/>
        <v>82178</v>
      </c>
      <c r="G17" s="127">
        <f t="shared" si="1"/>
        <v>0</v>
      </c>
      <c r="H17" s="127">
        <f t="shared" si="1"/>
        <v>0</v>
      </c>
      <c r="I17" s="541">
        <f t="shared" si="0"/>
        <v>82178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895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2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41274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6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879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880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889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882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883</v>
      </c>
      <c r="B19" s="67"/>
      <c r="C19" s="549">
        <v>4720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884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4720</v>
      </c>
    </row>
    <row r="21" spans="1:6" ht="12.75">
      <c r="A21" s="66" t="s">
        <v>878</v>
      </c>
      <c r="B21" s="70"/>
      <c r="C21" s="549">
        <v>32559</v>
      </c>
      <c r="D21" s="598">
        <v>100</v>
      </c>
      <c r="E21" s="549">
        <v>32559</v>
      </c>
      <c r="F21" s="600">
        <f>(C20-E20)</f>
        <v>0</v>
      </c>
    </row>
    <row r="22" spans="1:6" ht="12.75">
      <c r="A22" s="66"/>
      <c r="B22" s="67"/>
      <c r="C22" s="549"/>
      <c r="D22" s="549"/>
      <c r="E22" s="549"/>
      <c r="F22" s="551">
        <f>C22-E22</f>
        <v>0</v>
      </c>
    </row>
    <row r="23" spans="1:16" ht="11.25" customHeight="1">
      <c r="A23" s="68" t="s">
        <v>562</v>
      </c>
      <c r="B23" s="69" t="s">
        <v>828</v>
      </c>
      <c r="C23" s="536">
        <f>SUM(C11:C22)</f>
        <v>76272.24799999999</v>
      </c>
      <c r="D23" s="536"/>
      <c r="E23" s="536">
        <f>SUM(E11:E22)</f>
        <v>59486</v>
      </c>
      <c r="F23" s="550">
        <f>SUM(F11:F22)</f>
        <v>16786.248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875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876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885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886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887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888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78393.188</v>
      </c>
      <c r="D73" s="536"/>
      <c r="E73" s="536">
        <f>E72+E55+E38+E23</f>
        <v>59486</v>
      </c>
      <c r="F73" s="550">
        <f>F72+F55+F38+F23</f>
        <v>17890.188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895</v>
      </c>
      <c r="B145" s="560"/>
      <c r="C145" s="647" t="s">
        <v>845</v>
      </c>
      <c r="D145" s="647"/>
      <c r="E145" s="647"/>
      <c r="F145" s="647"/>
    </row>
    <row r="146" spans="1:6" ht="12.75">
      <c r="A146" s="75" t="s">
        <v>877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7" t="s">
        <v>852</v>
      </c>
      <c r="D147" s="647"/>
      <c r="E147" s="647"/>
      <c r="F147" s="647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11:F22 C76:F90 C93:F107 C110:F124 C58:F7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2013-01-30T12:37:52Z</cp:lastPrinted>
  <dcterms:created xsi:type="dcterms:W3CDTF">2000-06-29T12:02:40Z</dcterms:created>
  <dcterms:modified xsi:type="dcterms:W3CDTF">2013-01-30T14:27:06Z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