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firstSheet="2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<sst xmlns="http://schemas.openxmlformats.org/spreadsheetml/2006/main" count="4313" uniqueCount="1002">
  <si>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</si>
  <si>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</si>
  <si>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</si>
  <si>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</si>
  <si>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</si>
  <si>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</si>
  <si>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</si>
  <si>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</si>
  <si>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</si>
  <si>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</si>
  <si>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</si>
  <si>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</si>
  <si>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</si>
  <si>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</si>
  <si>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</si>
  <si>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</si>
  <si>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</si>
  <si>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</si>
  <si>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</si>
  <si>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</si>
  <si>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</si>
  <si>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</si>
  <si>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</si>
  <si>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</si>
  <si>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</si>
  <si>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</si>
  <si>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</si>
  <si>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</si>
  <si>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</si>
  <si>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</si>
  <si>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</si>
  <si>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</si>
  <si>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</si>
  <si>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</si>
  <si>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</si>
  <si>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</si>
  <si>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</si>
  <si>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</si>
  <si>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</si>
  <si>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</si>
  <si>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</si>
  <si>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</si>
  <si>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</si>
  <si>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</si>
  <si>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</si>
  <si>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</si>
  <si>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</si>
  <si>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</si>
  <si>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</si>
  <si>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</si>
  <si>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</si>
  <si>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</si>
  <si>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</si>
  <si>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</si>
  <si>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</si>
  <si>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</si>
  <si>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</si>
  <si>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</si>
  <si>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</si>
  <si>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</si>
  <si>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</si>
  <si>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</si>
  <si>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</si>
  <si>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</si>
  <si>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</si>
  <si>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</si>
  <si>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</si>
  <si>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</si>
  <si>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</si>
  <si>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</si>
  <si>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</si>
  <si>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</si>
  <si>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</si>
  <si>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</si>
  <si>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</si>
  <si>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</si>
  <si>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</si>
  <si>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</si>
  <si>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</si>
  <si>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</si>
  <si>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</si>
  <si>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</si>
  <si>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</si>
  <si>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</si>
  <si>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</si>
  <si>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</si>
  <si>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</si>
  <si>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</si>
  <si>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</si>
  <si>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</si>
  <si>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</si>
  <si>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</si>
  <si>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</si>
  <si>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</si>
  <si>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</si>
  <si>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</si>
  <si>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</si>
  <si>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</si>
  <si>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</si>
  <si>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</si>
  <si>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</si>
  <si>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</si>
  <si>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</si>
  <si>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</si>
  <si>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</si>
  <si>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</si>
  <si>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</si>
  <si>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</si>
  <si>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</si>
  <si>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</si>
  <si>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</si>
  <si>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</si>
  <si>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</si>
  <si>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</si>
  <si>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</si>
  <si>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</si>
  <si>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</si>
  <si>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</si>
  <si>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</si>
  <si>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</si>
  <si>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</si>
  <si>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</si>
  <si>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</si>
  <si>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</si>
  <si>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</si>
  <si>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</si>
  <si>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</si>
  <si>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</si>
  <si>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</si>
  <si>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</si>
  <si>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</si>
  <si>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</si>
  <si>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</si>
  <si>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</si>
  <si>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</si>
  <si>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</si>
  <si>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</si>
  <si>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</si>
  <si>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</si>
  <si>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</si>
  <si>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</si>
  <si>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</si>
  <si>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</si>
  <si>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</si>
  <si>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</si>
  <si>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</si>
  <si>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</si>
  <si>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</si>
  <si>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</si>
  <si>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</si>
  <si>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</si>
  <si>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</si>
  <si>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</si>
  <si>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</si>
  <si>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</si>
  <si>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</si>
  <si>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</si>
  <si>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</si>
  <si>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</si>
  <si>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</si>
  <si>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</si>
  <si>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</si>
  <si>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</si>
  <si>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</si>
  <si>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</si>
  <si>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</si>
  <si>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</si>
  <si>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</si>
  <si>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</si>
  <si>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</si>
  <si>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</si>
  <si>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</si>
  <si>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</si>
  <si>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</si>
  <si>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</si>
  <si>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</si>
  <si>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</si>
  <si>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</si>
  <si>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</si>
  <si>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</si>
  <si>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</si>
  <si>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</si>
  <si>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</si>
  <si>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</si>
  <si>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</si>
  <si>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</si>
  <si>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</si>
  <si>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</si>
  <si>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</si>
  <si>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</si>
  <si>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</si>
  <si>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</si>
  <si>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</si>
  <si>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</si>
  <si>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</si>
  <si>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</si>
  <si>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</si>
  <si>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</si>
  <si>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</si>
  <si>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</si>
  <si>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</si>
  <si>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</si>
  <si>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</si>
  <si>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</si>
  <si>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</si>
  <si>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</si>
  <si>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</si>
  <si>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</si>
  <si>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</si>
  <si>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</si>
  <si>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</si>
  <si>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</si>
  <si>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</si>
  <si>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</si>
  <si>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</si>
  <si>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</si>
  <si>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</si>
  <si>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</si>
  <si>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</si>
  <si>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</si>
  <si>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</si>
  <si>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</si>
  <si>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</si>
  <si>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</si>
  <si>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</si>
  <si>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</si>
  <si>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</si>
  <si>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</si>
  <si>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</si>
  <si>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</si>
  <si>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</si>
  <si>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</si>
  <si>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</si>
  <si>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</si>
  <si>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</si>
  <si>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</si>
  <si>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</si>
  <si>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</si>
  <si>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</si>
  <si>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</si>
  <si>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</si>
  <si>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</si>
  <si>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</si>
  <si>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</si>
  <si>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</si>
  <si>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</si>
  <si>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</si>
  <si>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</si>
  <si>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</si>
  <si>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</si>
  <si>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</si>
  <si>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</si>
  <si>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</si>
  <si>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</si>
  <si>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</si>
  <si>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</si>
  <si>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</si>
  <si>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</si>
  <si>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</si>
  <si>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</si>
  <si>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</si>
  <si>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</si>
  <si>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</si>
  <si>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</si>
  <si>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</si>
  <si>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</si>
  <si>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</si>
  <si>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</si>
  <si>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</si>
  <si>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</si>
  <si>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</si>
  <si>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</si>
  <si>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</si>
  <si>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</si>
  <si>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</si>
  <si>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</si>
  <si>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</si>
  <si>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</si>
  <si>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</si>
  <si>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</si>
  <si>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</si>
  <si>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</si>
  <si>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</si>
  <si>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</si>
  <si>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</si>
  <si>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</si>
  <si>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</si>
  <si>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</si>
  <si>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</si>
  <si>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</si>
  <si>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</si>
  <si>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</si>
  <si>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</si>
  <si>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</si>
  <si>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</si>
  <si>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</si>
  <si>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</si>
  <si>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</si>
  <si>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</si>
  <si>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</si>
  <si>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</si>
  <si>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</si>
  <si>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</si>
  <si>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</si>
  <si>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</si>
  <si>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</si>
  <si>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</si>
  <si>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</si>
  <si>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</si>
  <si>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</si>
  <si>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</si>
  <si>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</si>
  <si>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</si>
  <si>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</si>
  <si>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</si>
  <si>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</si>
  <si>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</si>
  <si>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</si>
  <si>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</si>
  <si>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</si>
  <si>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</si>
  <si>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</si>
  <si>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</si>
  <si>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</si>
  <si>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</si>
  <si>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</si>
  <si>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</si>
  <si>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</si>
  <si>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</si>
  <si>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</si>
  <si>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</si>
  <si>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</si>
  <si>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</si>
  <si>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</si>
  <si>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</si>
  <si>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</si>
  <si>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</si>
  <si>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</si>
  <si>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</si>
  <si>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</si>
  <si>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</si>
  <si>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</si>
  <si>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</si>
  <si>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</si>
  <si>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</si>
  <si>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</si>
  <si>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</si>
  <si>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</si>
  <si>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</si>
  <si>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</si>
  <si>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</si>
  <si>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</si>
  <si>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</si>
  <si>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</si>
  <si>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</si>
  <si>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</si>
  <si>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</si>
  <si>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</si>
  <si>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</si>
  <si>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</si>
  <si>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</si>
  <si>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</si>
  <si>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</si>
  <si>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</si>
  <si>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</si>
  <si>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</si>
  <si>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</si>
  <si>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</si>
  <si>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</si>
  <si>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</si>
  <si>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</si>
  <si>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</si>
  <si>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</si>
  <si>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</si>
  <si>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</si>
  <si>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</si>
  <si>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</si>
  <si>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</si>
  <si>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</si>
  <si>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</si>
  <si>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</si>
  <si>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</si>
  <si>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</si>
  <si>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</si>
  <si>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</si>
  <si>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</si>
  <si>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</si>
  <si>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</si>
  <si>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</si>
  <si>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</si>
  <si>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</si>
  <si>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</si>
  <si>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</si>
  <si>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</si>
  <si>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</si>
  <si>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</si>
  <si>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</si>
  <si>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</si>
  <si>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</si>
  <si>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</si>
  <si>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</si>
  <si>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</si>
  <si>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</si>
  <si>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</si>
  <si>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</si>
  <si>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</si>
  <si>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</si>
  <si>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</si>
  <si>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</si>
  <si>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</si>
  <si>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</si>
  <si>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</si>
  <si>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</si>
  <si>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</si>
  <si>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</si>
  <si>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</si>
  <si>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</si>
  <si>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</si>
  <si>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</si>
  <si>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</si>
  <si>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</si>
  <si>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</si>
  <si>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</si>
  <si>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</si>
  <si>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</si>
  <si>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</si>
  <si>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</si>
  <si>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</si>
  <si>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</si>
  <si>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</si>
  <si>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</si>
  <si>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</si>
  <si>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</si>
  <si>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</si>
  <si>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</si>
  <si>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</si>
  <si>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</si>
  <si>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</si>
  <si>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</si>
  <si>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</si>
  <si>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</si>
  <si>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</si>
  <si>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</si>
  <si>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</si>
  <si>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</si>
  <si>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</si>
  <si>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</si>
  <si>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</si>
  <si>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</si>
  <si>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</si>
  <si>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</si>
  <si>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</si>
  <si>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</si>
  <si>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</si>
  <si>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</si>
  <si>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</si>
  <si>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</si>
  <si>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</si>
  <si>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</si>
  <si>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</si>
  <si>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</si>
  <si>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</si>
  <si>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</si>
  <si>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</si>
  <si>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</si>
  <si>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</si>
  <si>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</si>
  <si>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</si>
  <si>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</si>
  <si>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</si>
  <si>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</si>
  <si>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</si>
  <si>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</si>
  <si>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</si>
  <si>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</si>
  <si>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</si>
  <si>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</si>
  <si>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</si>
  <si>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</si>
  <si>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</si>
  <si>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</si>
  <si>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</si>
  <si>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</si>
  <si>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</si>
  <si>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</si>
  <si>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</si>
  <si>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</si>
  <si>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</si>
  <si>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</si>
  <si>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</si>
  <si>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</si>
  <si>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</si>
  <si>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</si>
  <si>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</si>
  <si>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</si>
  <si>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</si>
  <si>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</si>
  <si>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</si>
  <si>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</si>
  <si>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</si>
  <si>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</si>
  <si>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</si>
  <si>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</si>
  <si>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</si>
  <si>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</si>
  <si>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</si>
  <si>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</si>
  <si>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</si>
  <si>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</si>
  <si>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</si>
  <si>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</si>
  <si>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</si>
  <si>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</si>
  <si>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</si>
  <si>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</si>
  <si>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</si>
  <si>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</si>
  <si>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</si>
  <si>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</si>
  <si>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</si>
  <si>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</si>
  <si>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</si>
  <si>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</si>
  <si>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</si>
  <si>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</si>
  <si>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</si>
  <si>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</si>
  <si>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</si>
  <si>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</si>
  <si>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</si>
  <si>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</si>
  <si>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</si>
  <si>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</si>
  <si>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</si>
  <si>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</si>
  <si>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</si>
  <si>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</si>
  <si>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</si>
  <si>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</si>
  <si>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</si>
  <si>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</si>
  <si>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</si>
  <si>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</si>
  <si>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</si>
  <si>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</si>
  <si>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</si>
  <si>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</si>
  <si>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</si>
  <si>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</si>
  <si>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</si>
  <si>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</si>
  <si>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</si>
  <si>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</si>
  <si>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</si>
  <si>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</si>
  <si>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</si>
  <si>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</si>
  <si>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</si>
  <si>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</si>
  <si>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</si>
  <si>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</si>
  <si>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</si>
  <si>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</si>
  <si>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</si>
  <si>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</si>
  <si>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</si>
  <si>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</si>
  <si>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</si>
  <si>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</si>
  <si>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</si>
  <si>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</si>
  <si>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</si>
  <si>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</si>
  <si>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</si>
  <si>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</si>
  <si>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</si>
  <si>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</si>
  <si>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</si>
  <si>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</si>
  <si>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</si>
  <si>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</si>
  <si>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</si>
  <si>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</si>
  <si>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</si>
  <si>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</si>
  <si>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</si>
  <si>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</si>
  <si>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</si>
  <si>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</si>
  <si>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</si>
  <si>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</si>
  <si>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</si>
  <si>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</si>
  <si>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</si>
  <si>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</si>
  <si>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</si>
  <si>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</si>
  <si>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</si>
  <si>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</si>
  <si>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</si>
  <si>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</si>
  <si>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</si>
  <si>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</si>
  <si>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</si>
  <si>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</si>
  <si>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</si>
  <si>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</si>
  <si>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</si>
  <si>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</si>
  <si>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</si>
  <si>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</si>
  <si>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</si>
  <si>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</si>
  <si>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</si>
  <si>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</si>
  <si>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</si>
  <si>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</si>
  <si>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</si>
  <si>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</si>
  <si>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</si>
  <si>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</si>
  <si>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</si>
  <si>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</si>
  <si>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</si>
  <si>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</si>
  <si>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</si>
  <si>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</si>
  <si>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</si>
  <si>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</si>
  <si>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</si>
  <si>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</si>
  <si>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</si>
  <si>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</si>
  <si>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</si>
  <si>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</si>
  <si>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</si>
  <si>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</si>
  <si>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</si>
  <si>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</si>
  <si>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</si>
  <si>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</si>
  <si>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</si>
  <si>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</si>
  <si>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</si>
  <si>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</si>
  <si>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</si>
  <si>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</si>
  <si>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</si>
  <si>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</si>
  <si>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</si>
  <si>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</si>
  <si>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</si>
  <si>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</si>
  <si>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</si>
  <si>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</si>
  <si>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</si>
  <si>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</si>
  <si>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</si>
  <si>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</si>
  <si>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</si>
  <si>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</si>
  <si>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</si>
  <si>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</si>
  <si>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</si>
  <si>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</si>
  <si>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</si>
  <si>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</si>
  <si>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</si>
  <si>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</si>
  <si>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</si>
  <si>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</si>
  <si>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</si>
  <si>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</si>
  <si>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</si>
  <si>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</si>
  <si>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</si>
  <si>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</si>
  <si>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</si>
  <si>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</si>
  <si>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</si>
  <si>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</si>
  <si>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</si>
  <si>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</si>
  <si>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</si>
  <si>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</si>
  <si>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</si>
  <si>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</si>
  <si>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</si>
  <si>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</si>
  <si>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</si>
  <si>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</si>
  <si>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</si>
  <si>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</si>
  <si>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</si>
  <si>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</si>
  <si>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</si>
  <si>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</si>
  <si>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</si>
  <si>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</si>
  <si>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</si>
  <si>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</si>
  <si>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</si>
  <si>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</si>
  <si>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</si>
  <si>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</si>
  <si>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</si>
  <si>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</si>
  <si>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</si>
  <si>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</si>
  <si>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</si>
  <si>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</si>
  <si>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</si>
  <si>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</si>
  <si>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</si>
  <si>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</si>
  <si>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</si>
  <si>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</si>
  <si>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</si>
  <si>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</si>
  <si>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</si>
  <si>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</si>
  <si>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</si>
  <si>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</si>
  <si>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</si>
  <si>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</si>
  <si>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</si>
  <si>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</si>
  <si>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</si>
  <si>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</si>
  <si>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</si>
  <si>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</si>
  <si>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</si>
  <si>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</si>
  <si>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</si>
  <si>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</si>
  <si>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</si>
  <si>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</si>
  <si>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</si>
  <si>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</si>
  <si>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</si>
  <si>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</si>
  <si>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</si>
  <si>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</si>
  <si>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</si>
  <si>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</si>
  <si>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</si>
  <si>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</si>
  <si>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</si>
  <si>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</si>
  <si>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</si>
  <si>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</si>
  <si>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</si>
  <si>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</si>
  <si>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</si>
  <si>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</si>
  <si>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</si>
  <si>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</si>
  <si>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</si>
  <si>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</si>
  <si>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</si>
  <si>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</si>
  <si>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</si>
  <si>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</si>
  <si>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</si>
  <si>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</si>
  <si>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</si>
  <si>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</si>
  <si>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</si>
  <si>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</si>
  <si>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</si>
  <si>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</si>
  <si>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</si>
  <si>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</si>
  <si>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</si>
  <si>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</si>
  <si>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</si>
  <si>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</si>
  <si>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</si>
  <si>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</si>
  <si>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</si>
  <si>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</si>
  <si>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</si>
  <si>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</si>
  <si>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</si>
  <si>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</si>
  <si>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</si>
  <si>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</si>
  <si>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</si>
  <si>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</si>
  <si>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</si>
  <si>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</si>
  <si>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</si>
  <si>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</si>
  <si>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</si>
  <si>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</si>
  <si>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</si>
  <si>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</si>
  <si>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</si>
  <si>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</si>
  <si>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</si>
  <si>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</si>
  <si>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</si>
  <si>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</si>
  <si>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</si>
  <si>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</si>
  <si>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</si>
  <si>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</si>
  <si>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</si>
  <si>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</si>
  <si>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</si>
  <si>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</si>
  <si>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</si>
  <si>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</si>
  <si>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</si>
  <si>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</si>
  <si>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</si>
  <si>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</si>
  <si>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</si>
  <si>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</si>
  <si>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</si>
  <si>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</si>
  <si>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</si>
  <si>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</si>
  <si>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</si>
  <si>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</si>
  <si>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</si>
  <si>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</si>
  <si>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</si>
  <si>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</si>
  <si>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</si>
  <si>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</si>
  <si>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</si>
  <si>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</si>
  <si>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</si>
  <si>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</si>
  <si>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</si>
  <si>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</si>
  <si>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</si>
  <si>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</si>
  <si>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</si>
  <si>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</si>
  <si>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</si>
  <si>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</si>
  <si>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</si>
  <si>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</si>
  <si>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</si>
  <si>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</si>
  <si>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</si>
  <si>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</si>
  <si>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</si>
  <si>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</si>
  <si>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</si>
  <si>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</si>
  <si>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</si>
  <si>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</si>
  <si>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</si>
  <si>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</si>
  <si>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</si>
  <si>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</si>
  <si>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</si>
  <si>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</si>
  <si>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</si>
  <si>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</si>
  <si>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</si>
  <si>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</si>
  <si>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</si>
  <si>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</si>
  <si>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</si>
  <si>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</si>
  <si>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</si>
  <si>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</si>
  <si>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</si>
  <si>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</si>
  <si>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</si>
  <si>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</si>
  <si>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</si>
  <si>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</si>
  <si>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</si>
  <si>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</si>
  <si>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</si>
  <si>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</si>
  <si>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</si>
  <si>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</si>
  <si>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</si>
  <si>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</si>
  <si>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</si>
  <si>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</si>
  <si>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</si>
  <si>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</si>
  <si>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</si>
  <si>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</si>
  <si>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</si>
  <si>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</si>
  <si>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</si>
  <si>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</si>
  <si>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</si>
  <si>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</si>
  <si>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</si>
  <si>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</si>
  <si>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</si>
  <si>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</si>
  <si>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</si>
  <si>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</si>
  <si>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</si>
  <si>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</si>
  <si>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</si>
  <si>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</si>
  <si>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</si>
  <si>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</si>
  <si>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</si>
  <si>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</si>
  <si>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</si>
  <si>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</si>
  <si>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</si>
  <si>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</si>
  <si>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</si>
  <si>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</si>
  <si>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</si>
  <si>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</si>
  <si>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</si>
  <si>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</si>
  <si>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</si>
  <si>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</si>
  <si>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</si>
  <si>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</si>
  <si>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</si>
  <si>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</si>
  <si>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</si>
  <si>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</si>
  <si>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</si>
  <si>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</si>
  <si>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</si>
  <si>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</si>
  <si>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</si>
  <si>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</si>
  <si>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</si>
  <si>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</si>
  <si>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</si>
  <si>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</si>
  <si>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</si>
  <si>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</si>
  <si>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</si>
  <si>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</si>
  <si>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</si>
  <si>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</si>
  <si>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</si>
  <si>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</si>
  <si>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</si>
  <si>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</si>
  <si>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</si>
  <si>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</si>
  <si>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</si>
  <si>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</si>
  <si>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</si>
  <si>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</si>
  <si>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</si>
  <si>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</si>
  <si>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</si>
  <si>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</si>
  <si>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</si>
  <si>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</si>
  <si>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</si>
  <si>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</si>
  <si>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</si>
  <si>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</si>
  <si>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</si>
  <si>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</si>
  <si>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</si>
  <si>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</si>
  <si>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</si>
  <si>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</si>
  <si>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</si>
  <si>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</si>
  <si>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</si>
  <si>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</si>
  <si>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</si>
  <si>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</si>
  <si>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</si>
  <si>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</si>
  <si>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</si>
  <si>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</si>
  <si>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</si>
  <si>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</si>
  <si>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</si>
  <si>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</si>
  <si>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</si>
  <si>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</si>
  <si>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</si>
  <si>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</si>
  <si>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</si>
  <si>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</si>
  <si>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</si>
  <si>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</si>
  <si>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</si>
  <si>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</si>
  <si>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</si>
  <si>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</si>
  <si>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</si>
  <si>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Мария Александрова Илиева</t>
  </si>
  <si>
    <t>Съставител на граждански договор</t>
  </si>
  <si>
    <t>ГРИЙНХАУС СТРЕЛЧА ЕАД</t>
  </si>
  <si>
    <t>КАБАКУМ ИСТЕЙТС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</si>
</sst>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Александрова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44287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01.04.2021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77495</v>
      </c>
      <c r="D6" s="675">
        <f aca="true" t="shared" si="0" ref="D6:D15">C6-E6</f>
        <v>0</v>
      </c>
      <c r="E6" s="674">
        <f>'1-Баланс'!G95</f>
        <v>77495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18186</v>
      </c>
      <c r="D7" s="675">
        <f t="shared" si="0"/>
        <v>16386</v>
      </c>
      <c r="E7" s="674">
        <f>'1-Баланс'!G18</f>
        <v>1800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-878</v>
      </c>
      <c r="D8" s="675">
        <f t="shared" si="0"/>
        <v>0</v>
      </c>
      <c r="E8" s="674">
        <f>ABS('2-Отчет за доходите'!C44)-ABS('2-Отчет за доходите'!G44)</f>
        <v>-878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116</v>
      </c>
      <c r="D9" s="675">
        <f t="shared" si="0"/>
        <v>0</v>
      </c>
      <c r="E9" s="674">
        <f>'3-Отчет за паричния поток'!C45</f>
        <v>116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77</v>
      </c>
      <c r="D10" s="675">
        <f t="shared" si="0"/>
        <v>0</v>
      </c>
      <c r="E10" s="674">
        <f>'3-Отчет за паричния поток'!C46</f>
        <v>77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18186</v>
      </c>
      <c r="D11" s="675">
        <f t="shared" si="0"/>
        <v>0</v>
      </c>
      <c r="E11" s="674">
        <f>'4-Отчет за собствения капитал'!L34</f>
        <v>18186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11040</v>
      </c>
      <c r="D12" s="675">
        <f t="shared" si="0"/>
        <v>0</v>
      </c>
      <c r="E12" s="674">
        <f>'Справка 5'!C27+'Справка 5'!C97</f>
        <v>11040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-2.018390804597701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-0.04827889585395359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-0.01480382404019626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-0.011329763210529711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0.3313023610053313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0.8218668650055783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0.8218668650055783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0.009545060121482584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0.009545060121482584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0.007271207689093189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0.0056132653719594815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0.7380595725067696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3.2612449136698562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0.7653267952771147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962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0.05289783349829539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2.2873563218390807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59.607035175879396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1352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1352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58473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11040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11040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11040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70865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4201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168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2184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6553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77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77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6630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77495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6352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7979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-878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5474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18186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35242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16000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51242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51242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7370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263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178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84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434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8067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8067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77495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104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145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310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962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41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1003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1313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1313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1313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385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435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878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878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878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878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1253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-204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14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1043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370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-986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-466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-1082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-39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77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77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7979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7979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7979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7979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-878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-2505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-2505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19064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19064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-878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18186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18186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1382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1382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58473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9440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9440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9440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69295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1600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1600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1600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1605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1387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1387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58473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11040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11040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11040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70900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1387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1387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58473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11040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11040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11040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70900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2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33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33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33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35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35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35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35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35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35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1352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1352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58473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11040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11040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11040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70865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4201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168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2184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2184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6553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6553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4201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168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2184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2184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6553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6553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35242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35242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16000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51242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7370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4492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2878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262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178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84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84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434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8067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59309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7370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4492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2878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262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178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84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84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434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8067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8067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35242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35242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16000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51242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51242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54891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54891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54891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54891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11040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11040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11040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11040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2">
      <selection activeCell="E65" sqref="E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6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6">
        <v>1800</v>
      </c>
    </row>
    <row r="14" spans="1:8" ht="15.75">
      <c r="A14" s="89" t="s">
        <v>30</v>
      </c>
      <c r="B14" s="91" t="s">
        <v>31</v>
      </c>
      <c r="C14" s="197">
        <v>1352</v>
      </c>
      <c r="D14" s="197">
        <v>1380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1800</v>
      </c>
      <c r="H18" s="610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1352</v>
      </c>
      <c r="D20" s="598">
        <f>SUM(D12:D19)</f>
        <v>1380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58473</v>
      </c>
      <c r="D21" s="477">
        <v>58473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10912</v>
      </c>
      <c r="H26" s="598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6352</v>
      </c>
      <c r="H28" s="596">
        <f>SUM(H29:H31)</f>
        <v>6148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7979</v>
      </c>
      <c r="H29" s="197">
        <v>7775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204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-878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5474</v>
      </c>
      <c r="H34" s="598">
        <f>H28+H32+H33</f>
        <v>6352</v>
      </c>
    </row>
    <row r="35" spans="1:8" ht="15.75">
      <c r="A35" s="89" t="s">
        <v>106</v>
      </c>
      <c r="B35" s="94" t="s">
        <v>107</v>
      </c>
      <c r="C35" s="595">
        <f>SUM(C36:C39)</f>
        <v>11040</v>
      </c>
      <c r="D35" s="596">
        <f>SUM(D36:D39)</f>
        <v>9440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11040</v>
      </c>
      <c r="D36" s="196">
        <v>9440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18186</v>
      </c>
      <c r="H37" s="600">
        <f>H26+H18+H34</f>
        <v>19064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35242</v>
      </c>
      <c r="H45" s="197">
        <v>35114</v>
      </c>
    </row>
    <row r="46" spans="1:13" ht="15.75">
      <c r="A46" s="473" t="s">
        <v>137</v>
      </c>
      <c r="B46" s="96" t="s">
        <v>138</v>
      </c>
      <c r="C46" s="597">
        <f>C35+C40+C45</f>
        <v>11040</v>
      </c>
      <c r="D46" s="598">
        <f>D35+D40+D45</f>
        <v>9440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16000</v>
      </c>
      <c r="H48" s="197">
        <v>16000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51242</v>
      </c>
      <c r="H50" s="596">
        <f>SUM(H44:H49)</f>
        <v>51114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70865</v>
      </c>
      <c r="D56" s="602">
        <f>D20+D21+D22+D28+D33+D46+D52+D54+D55</f>
        <v>69293</v>
      </c>
      <c r="E56" s="100" t="s">
        <v>850</v>
      </c>
      <c r="F56" s="99" t="s">
        <v>172</v>
      </c>
      <c r="G56" s="599">
        <f>G50+G52+G53+G54+G55</f>
        <v>51242</v>
      </c>
      <c r="H56" s="600">
        <f>H50+H52+H53+H54+H55</f>
        <v>51114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7370</v>
      </c>
      <c r="H59" s="196">
        <v>7582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263</v>
      </c>
      <c r="H61" s="596">
        <f>SUM(H62:H68)</f>
        <v>392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1</v>
      </c>
      <c r="H62" s="197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178</v>
      </c>
      <c r="H64" s="197">
        <v>224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84</v>
      </c>
      <c r="H68" s="197">
        <v>165</v>
      </c>
    </row>
    <row r="69" spans="1:8" ht="15.75">
      <c r="A69" s="89" t="s">
        <v>210</v>
      </c>
      <c r="B69" s="91" t="s">
        <v>211</v>
      </c>
      <c r="C69" s="197">
        <v>4201</v>
      </c>
      <c r="D69" s="197">
        <v>3373</v>
      </c>
      <c r="E69" s="201" t="s">
        <v>79</v>
      </c>
      <c r="F69" s="93" t="s">
        <v>216</v>
      </c>
      <c r="G69" s="197">
        <v>434</v>
      </c>
      <c r="H69" s="197">
        <v>3</v>
      </c>
    </row>
    <row r="70" spans="1:8" ht="15.75">
      <c r="A70" s="89" t="s">
        <v>214</v>
      </c>
      <c r="B70" s="91" t="s">
        <v>215</v>
      </c>
      <c r="C70" s="197">
        <v>168</v>
      </c>
      <c r="D70" s="197">
        <v>2066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8067</v>
      </c>
      <c r="H71" s="598">
        <f>H59+H60+H61+H69+H70</f>
        <v>7977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2184</v>
      </c>
      <c r="D75" s="197">
        <v>3307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6553</v>
      </c>
      <c r="D76" s="598">
        <f>SUM(D68:D75)</f>
        <v>8746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8067</v>
      </c>
      <c r="H79" s="600">
        <f>H71+H73+H75+H77</f>
        <v>7977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77</v>
      </c>
      <c r="D89" s="196">
        <v>116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77</v>
      </c>
      <c r="D92" s="598">
        <f>SUM(D88:D91)</f>
        <v>116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6630</v>
      </c>
      <c r="D94" s="602">
        <f>D65+D76+D85+D92+D93</f>
        <v>8862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77495</v>
      </c>
      <c r="D95" s="604">
        <f>D94+D56</f>
        <v>78155</v>
      </c>
      <c r="E95" s="229" t="s">
        <v>942</v>
      </c>
      <c r="F95" s="489" t="s">
        <v>268</v>
      </c>
      <c r="G95" s="603">
        <f>G37+G40+G56+G79</f>
        <v>77495</v>
      </c>
      <c r="H95" s="604">
        <f>H37+H40+H56+H79</f>
        <v>78155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44397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Мария Александрова Илиева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D20" sqref="D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104</v>
      </c>
      <c r="D13" s="317">
        <v>94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33</v>
      </c>
      <c r="D14" s="317"/>
      <c r="E14" s="245" t="s">
        <v>285</v>
      </c>
      <c r="F14" s="240" t="s">
        <v>286</v>
      </c>
      <c r="G14" s="316">
        <v>50</v>
      </c>
      <c r="H14" s="317">
        <v>18</v>
      </c>
    </row>
    <row r="15" spans="1:8" ht="15.75">
      <c r="A15" s="194" t="s">
        <v>287</v>
      </c>
      <c r="B15" s="190" t="s">
        <v>288</v>
      </c>
      <c r="C15" s="316">
        <v>12</v>
      </c>
      <c r="D15" s="317">
        <v>12</v>
      </c>
      <c r="E15" s="245" t="s">
        <v>79</v>
      </c>
      <c r="F15" s="240" t="s">
        <v>289</v>
      </c>
      <c r="G15" s="316">
        <v>385</v>
      </c>
      <c r="H15" s="317">
        <v>516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435</v>
      </c>
      <c r="H16" s="629">
        <f>SUM(H12:H15)</f>
        <v>534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145</v>
      </c>
      <c r="D19" s="317">
        <v>117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310</v>
      </c>
      <c r="D22" s="629">
        <f>SUM(D12:D18)+D19</f>
        <v>227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962</v>
      </c>
      <c r="D25" s="317">
        <v>1035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41</v>
      </c>
      <c r="D28" s="317">
        <v>71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1003</v>
      </c>
      <c r="D29" s="629">
        <f>SUM(D25:D28)</f>
        <v>1106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1313</v>
      </c>
      <c r="D31" s="635">
        <f>D29+D22</f>
        <v>1333</v>
      </c>
      <c r="E31" s="251" t="s">
        <v>824</v>
      </c>
      <c r="F31" s="266" t="s">
        <v>331</v>
      </c>
      <c r="G31" s="253">
        <f>G16+G18+G27</f>
        <v>435</v>
      </c>
      <c r="H31" s="254">
        <f>H16+H18+H27</f>
        <v>534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878</v>
      </c>
      <c r="H33" s="629">
        <f>IF((D31-H31)&gt;0,D31-H31,0)</f>
        <v>799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1313</v>
      </c>
      <c r="D36" s="637">
        <f>D31-D34+D35</f>
        <v>1333</v>
      </c>
      <c r="E36" s="262" t="s">
        <v>346</v>
      </c>
      <c r="F36" s="256" t="s">
        <v>347</v>
      </c>
      <c r="G36" s="267">
        <f>G35-G34+G31</f>
        <v>435</v>
      </c>
      <c r="H36" s="268">
        <f>H35-H34+H31</f>
        <v>534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878</v>
      </c>
      <c r="H37" s="254">
        <f>IF((D36-H36)&gt;0,D36-H36,0)</f>
        <v>799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878</v>
      </c>
      <c r="H42" s="244">
        <f>IF(H37&gt;0,IF(D38+H37&lt;0,0,D38+H37),IF(D37-D38&lt;0,D38-D37,0))</f>
        <v>799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878</v>
      </c>
      <c r="H44" s="268">
        <f>IF(D42=0,IF(H42-H43&gt;0,H42-H43+D43,0),IF(D42-D43&lt;0,D43-D42+H43,0))</f>
        <v>799</v>
      </c>
    </row>
    <row r="45" spans="1:8" ht="16.5" thickBot="1">
      <c r="A45" s="270" t="s">
        <v>371</v>
      </c>
      <c r="B45" s="271" t="s">
        <v>372</v>
      </c>
      <c r="C45" s="630">
        <f>C36+C38+C42</f>
        <v>1313</v>
      </c>
      <c r="D45" s="631">
        <f>D36+D38+D42</f>
        <v>1333</v>
      </c>
      <c r="E45" s="270" t="s">
        <v>373</v>
      </c>
      <c r="F45" s="272" t="s">
        <v>374</v>
      </c>
      <c r="G45" s="630">
        <f>G42+G36</f>
        <v>1313</v>
      </c>
      <c r="H45" s="631">
        <f>H42+H36</f>
        <v>1333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44397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Мария Александрова Илиева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45" sqref="F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1253</v>
      </c>
      <c r="D11" s="196">
        <v>1003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-204</v>
      </c>
      <c r="D12" s="196">
        <v>-8538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6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14</v>
      </c>
      <c r="D15" s="196">
        <v>-31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1043</v>
      </c>
      <c r="D21" s="659">
        <f>SUM(D11:D20)</f>
        <v>-7601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12075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370</v>
      </c>
      <c r="D37" s="196">
        <v>11300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-986</v>
      </c>
      <c r="D38" s="196">
        <v>-4426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-466</v>
      </c>
      <c r="D40" s="196">
        <v>-383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-1082</v>
      </c>
      <c r="D43" s="661">
        <f>SUM(D35:D42)</f>
        <v>18566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-39</v>
      </c>
      <c r="D44" s="307">
        <f>D43+D33+D21</f>
        <v>10965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116</v>
      </c>
      <c r="D45" s="309">
        <v>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77</v>
      </c>
      <c r="D46" s="311">
        <f>D45+D44</f>
        <v>11040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77</v>
      </c>
      <c r="D47" s="298">
        <v>11040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44397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Мария Александрова Илиева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K23" sqref="K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1800</v>
      </c>
      <c r="D13" s="584">
        <f>'1-Баланс'!H20</f>
        <v>10912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7979</v>
      </c>
      <c r="J13" s="584">
        <f>'1-Баланс'!H30+'1-Баланс'!H33</f>
        <v>-1627</v>
      </c>
      <c r="K13" s="585"/>
      <c r="L13" s="584">
        <f>SUM(C13:K13)</f>
        <v>19064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1800</v>
      </c>
      <c r="D17" s="653">
        <f aca="true" t="shared" si="2" ref="D17:M17">D13+D14</f>
        <v>10912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7979</v>
      </c>
      <c r="J17" s="653">
        <f t="shared" si="2"/>
        <v>-1627</v>
      </c>
      <c r="K17" s="653">
        <f t="shared" si="2"/>
        <v>0</v>
      </c>
      <c r="L17" s="584">
        <f t="shared" si="1"/>
        <v>19064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-878</v>
      </c>
      <c r="K18" s="585"/>
      <c r="L18" s="584">
        <f t="shared" si="1"/>
        <v>-878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1800</v>
      </c>
      <c r="D31" s="653">
        <f aca="true" t="shared" si="6" ref="D31:M31">D19+D22+D23+D26+D30+D29+D17+D18</f>
        <v>10912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7979</v>
      </c>
      <c r="J31" s="653">
        <f t="shared" si="6"/>
        <v>-2505</v>
      </c>
      <c r="K31" s="653">
        <f t="shared" si="6"/>
        <v>0</v>
      </c>
      <c r="L31" s="584">
        <f t="shared" si="1"/>
        <v>18186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1800</v>
      </c>
      <c r="D34" s="587">
        <f t="shared" si="7"/>
        <v>10912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7979</v>
      </c>
      <c r="J34" s="587">
        <f t="shared" si="7"/>
        <v>-2505</v>
      </c>
      <c r="K34" s="587">
        <f t="shared" si="7"/>
        <v>0</v>
      </c>
      <c r="L34" s="651">
        <f t="shared" si="1"/>
        <v>18186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44397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Мария Александрова Илиева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80" zoomScaleNormal="70" zoomScaleSheetLayoutView="80" workbookViewId="0" topLeftCell="A130">
      <selection activeCell="E13" sqref="E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9" t="s">
        <v>1001</v>
      </c>
      <c r="B13" s="680"/>
      <c r="C13" s="92">
        <v>1600</v>
      </c>
      <c r="D13" s="92">
        <v>100</v>
      </c>
      <c r="E13" s="92"/>
      <c r="F13" s="469">
        <f aca="true" t="shared" si="0" ref="F13:F26">C13-E13</f>
        <v>1600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11040</v>
      </c>
      <c r="D27" s="472"/>
      <c r="E27" s="472">
        <f>SUM(E12:E26)</f>
        <v>0</v>
      </c>
      <c r="F27" s="472">
        <f>SUM(F12:F26)</f>
        <v>11040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11040</v>
      </c>
      <c r="D79" s="472"/>
      <c r="E79" s="472">
        <f>E78+E61+E44+E27</f>
        <v>0</v>
      </c>
      <c r="F79" s="472">
        <f>F78+F61+F44+F27</f>
        <v>11040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44397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Мария Александрова Илиева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B7">
      <selection activeCell="S13" sqref="S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1382</v>
      </c>
      <c r="E13" s="328">
        <v>5</v>
      </c>
      <c r="F13" s="328"/>
      <c r="G13" s="329">
        <f t="shared" si="2"/>
        <v>1387</v>
      </c>
      <c r="H13" s="328"/>
      <c r="I13" s="328"/>
      <c r="J13" s="329">
        <f t="shared" si="3"/>
        <v>1387</v>
      </c>
      <c r="K13" s="328">
        <v>2</v>
      </c>
      <c r="L13" s="328">
        <v>33</v>
      </c>
      <c r="M13" s="328"/>
      <c r="N13" s="329">
        <f t="shared" si="4"/>
        <v>35</v>
      </c>
      <c r="O13" s="328"/>
      <c r="P13" s="328"/>
      <c r="Q13" s="329">
        <f t="shared" si="0"/>
        <v>35</v>
      </c>
      <c r="R13" s="340">
        <f t="shared" si="1"/>
        <v>1352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1382</v>
      </c>
      <c r="E19" s="330">
        <f>SUM(E11:E18)</f>
        <v>5</v>
      </c>
      <c r="F19" s="330">
        <f>SUM(F11:F18)</f>
        <v>0</v>
      </c>
      <c r="G19" s="329">
        <f t="shared" si="2"/>
        <v>1387</v>
      </c>
      <c r="H19" s="330">
        <f>SUM(H11:H18)</f>
        <v>0</v>
      </c>
      <c r="I19" s="330">
        <f>SUM(I11:I18)</f>
        <v>0</v>
      </c>
      <c r="J19" s="329">
        <f t="shared" si="3"/>
        <v>1387</v>
      </c>
      <c r="K19" s="330">
        <f>SUM(K11:K18)</f>
        <v>2</v>
      </c>
      <c r="L19" s="330">
        <f>SUM(L11:L18)</f>
        <v>33</v>
      </c>
      <c r="M19" s="330">
        <f>SUM(M11:M18)</f>
        <v>0</v>
      </c>
      <c r="N19" s="329">
        <f t="shared" si="4"/>
        <v>35</v>
      </c>
      <c r="O19" s="330">
        <f>SUM(O11:O18)</f>
        <v>0</v>
      </c>
      <c r="P19" s="330">
        <f>SUM(P11:P18)</f>
        <v>0</v>
      </c>
      <c r="Q19" s="329">
        <f t="shared" si="0"/>
        <v>35</v>
      </c>
      <c r="R19" s="340">
        <f t="shared" si="1"/>
        <v>1352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58473</v>
      </c>
      <c r="E20" s="328">
        <v>0</v>
      </c>
      <c r="F20" s="328"/>
      <c r="G20" s="701">
        <f>D20+E20-F20</f>
        <v>58473</v>
      </c>
      <c r="H20" s="328">
        <v>0</v>
      </c>
      <c r="I20" s="328">
        <v>0</v>
      </c>
      <c r="J20" s="701">
        <f>G20+H20-I20</f>
        <v>58473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58473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9440</v>
      </c>
      <c r="E29" s="335">
        <f aca="true" t="shared" si="6" ref="E29:P29">SUM(E30:E33)</f>
        <v>1600</v>
      </c>
      <c r="F29" s="335">
        <f t="shared" si="6"/>
        <v>0</v>
      </c>
      <c r="G29" s="336">
        <f t="shared" si="2"/>
        <v>11040</v>
      </c>
      <c r="H29" s="335">
        <f t="shared" si="6"/>
        <v>0</v>
      </c>
      <c r="I29" s="335">
        <f t="shared" si="6"/>
        <v>0</v>
      </c>
      <c r="J29" s="336">
        <f t="shared" si="3"/>
        <v>11040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11040</v>
      </c>
    </row>
    <row r="30" spans="1:18" ht="15.75">
      <c r="A30" s="339"/>
      <c r="B30" s="321" t="s">
        <v>108</v>
      </c>
      <c r="C30" s="152" t="s">
        <v>563</v>
      </c>
      <c r="D30" s="328">
        <v>9440</v>
      </c>
      <c r="E30" s="328">
        <v>1600</v>
      </c>
      <c r="F30" s="328"/>
      <c r="G30" s="329">
        <f t="shared" si="2"/>
        <v>11040</v>
      </c>
      <c r="H30" s="328"/>
      <c r="I30" s="328"/>
      <c r="J30" s="329">
        <f t="shared" si="3"/>
        <v>11040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11040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9440</v>
      </c>
      <c r="E40" s="330">
        <f aca="true" t="shared" si="10" ref="E40:P40">E29+E34+E39</f>
        <v>1600</v>
      </c>
      <c r="F40" s="330">
        <f t="shared" si="10"/>
        <v>0</v>
      </c>
      <c r="G40" s="329">
        <f t="shared" si="2"/>
        <v>11040</v>
      </c>
      <c r="H40" s="330">
        <f t="shared" si="10"/>
        <v>0</v>
      </c>
      <c r="I40" s="330">
        <f t="shared" si="10"/>
        <v>0</v>
      </c>
      <c r="J40" s="329">
        <f t="shared" si="3"/>
        <v>11040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11040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69295</v>
      </c>
      <c r="E42" s="349">
        <f>E19+E20+E21+E27+E40+E41</f>
        <v>1605</v>
      </c>
      <c r="F42" s="349">
        <f aca="true" t="shared" si="11" ref="F42:R42">F19+F20+F21+F27+F40+F41</f>
        <v>0</v>
      </c>
      <c r="G42" s="349">
        <f t="shared" si="11"/>
        <v>70900</v>
      </c>
      <c r="H42" s="349">
        <f t="shared" si="11"/>
        <v>0</v>
      </c>
      <c r="I42" s="349">
        <f t="shared" si="11"/>
        <v>0</v>
      </c>
      <c r="J42" s="349">
        <f t="shared" si="11"/>
        <v>70900</v>
      </c>
      <c r="K42" s="349">
        <f t="shared" si="11"/>
        <v>2</v>
      </c>
      <c r="L42" s="349">
        <f t="shared" si="11"/>
        <v>33</v>
      </c>
      <c r="M42" s="349">
        <f t="shared" si="11"/>
        <v>0</v>
      </c>
      <c r="N42" s="349">
        <f t="shared" si="11"/>
        <v>35</v>
      </c>
      <c r="O42" s="349">
        <f t="shared" si="11"/>
        <v>0</v>
      </c>
      <c r="P42" s="349">
        <f t="shared" si="11"/>
        <v>0</v>
      </c>
      <c r="Q42" s="349">
        <f t="shared" si="11"/>
        <v>35</v>
      </c>
      <c r="R42" s="350">
        <f t="shared" si="11"/>
        <v>70865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44397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Мария Александрова Илиева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83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4201</v>
      </c>
      <c r="D30" s="368">
        <f>C30</f>
        <v>4201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168</v>
      </c>
      <c r="D31" s="368">
        <f>C31</f>
        <v>168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2184</v>
      </c>
      <c r="D40" s="362">
        <f>SUM(D41:D44)</f>
        <v>2184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2184</v>
      </c>
      <c r="D44" s="368">
        <f>C44</f>
        <v>2184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6553</v>
      </c>
      <c r="D45" s="438">
        <f>D26+D30+D31+D33+D32+D34+D35+D40</f>
        <v>6553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6553</v>
      </c>
      <c r="D46" s="444">
        <f>D45+D23+D21+D11</f>
        <v>6553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35242</v>
      </c>
      <c r="D58" s="138">
        <f>D59+D61</f>
        <v>0</v>
      </c>
      <c r="E58" s="136">
        <f t="shared" si="1"/>
        <v>35242</v>
      </c>
      <c r="F58" s="398">
        <f>F59+F61</f>
        <v>54891</v>
      </c>
    </row>
    <row r="59" spans="1:6" ht="15.75">
      <c r="A59" s="370" t="s">
        <v>671</v>
      </c>
      <c r="B59" s="135" t="s">
        <v>672</v>
      </c>
      <c r="C59" s="197">
        <f>'1-Баланс'!G45</f>
        <v>35242</v>
      </c>
      <c r="D59" s="197"/>
      <c r="E59" s="136">
        <f t="shared" si="1"/>
        <v>35242</v>
      </c>
      <c r="F59" s="196">
        <v>54891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16000</v>
      </c>
      <c r="D65" s="197"/>
      <c r="E65" s="136">
        <f t="shared" si="1"/>
        <v>16000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51242</v>
      </c>
      <c r="D68" s="435">
        <f>D54+D58+D63+D64+D65+D66</f>
        <v>0</v>
      </c>
      <c r="E68" s="436">
        <f t="shared" si="1"/>
        <v>51242</v>
      </c>
      <c r="F68" s="437">
        <f>F54+F58+F63+F64+F65+F66</f>
        <v>54891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1</v>
      </c>
      <c r="D76" s="197">
        <f>C76</f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>
        <f>C78</f>
        <v>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7370</v>
      </c>
      <c r="D82" s="138">
        <f>SUM(D83:D86)</f>
        <v>7370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4492</v>
      </c>
      <c r="D84" s="197">
        <v>4492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2878</v>
      </c>
      <c r="D85" s="197">
        <v>2878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262</v>
      </c>
      <c r="D87" s="134">
        <f>SUM(D88:D92)+D96</f>
        <v>262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178</v>
      </c>
      <c r="D89" s="197">
        <f>'1-Баланс'!G64</f>
        <v>178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84</v>
      </c>
      <c r="D92" s="138">
        <f>SUM(D93:D95)</f>
        <v>84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84</v>
      </c>
      <c r="D94" s="197">
        <v>84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>
        <f>C95</f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434</v>
      </c>
      <c r="D97" s="197">
        <v>434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8067</v>
      </c>
      <c r="D98" s="433">
        <f>D87+D82+D77+D73+D97</f>
        <v>8067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59309</v>
      </c>
      <c r="D99" s="427">
        <f>D98+D70+D68</f>
        <v>8067</v>
      </c>
      <c r="E99" s="427">
        <f>E98+E70+E68</f>
        <v>51242</v>
      </c>
      <c r="F99" s="428">
        <f>F98+F70+F68</f>
        <v>54891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44397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Мария Александрова Илиева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44397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Мария Александрова Илиева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2021-07-28T12:44:37Z</cp:lastPrinted>
  <dcterms:created xsi:type="dcterms:W3CDTF">2006-09-16T00:00:00Z</dcterms:created>
  <dcterms:modified xsi:type="dcterms:W3CDTF">2021-07-28T12:53:57Z</dcterms:modified>
  <cp:category/>
  <cp:version/>
  <cp:contentType/>
  <cp:contentStatus/>
</cp:coreProperties>
</file>