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<sst xmlns="http://schemas.openxmlformats.org/spreadsheetml/2006/main" count="1096" uniqueCount="917">
  <si>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</si>
  <si>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</si>
  <si>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</si>
  <si>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</si>
  <si>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</si>
  <si>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</si>
  <si>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</si>
  <si>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</si>
  <si>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</si>
  <si>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</si>
  <si>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</si>
  <si>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</si>
  <si>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</si>
  <si>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</si>
  <si>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</si>
  <si>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</si>
  <si>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</si>
  <si>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</si>
  <si>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</si>
  <si>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</si>
  <si>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</si>
  <si>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</si>
  <si>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</si>
  <si>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</si>
  <si>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</si>
  <si>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</si>
  <si>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</si>
  <si>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</si>
  <si>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</si>
  <si>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</si>
  <si>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</si>
  <si>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</si>
  <si>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</si>
  <si>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</si>
  <si>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</si>
  <si>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</si>
  <si>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</si>
  <si>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</si>
  <si>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</si>
  <si>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</si>
  <si>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</si>
  <si>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</si>
  <si>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</si>
  <si>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</si>
  <si>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</si>
  <si>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</si>
  <si>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</si>
  <si>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</si>
  <si>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</si>
  <si>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</si>
  <si>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</si>
  <si>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</si>
  <si>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</si>
  <si>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</si>
  <si>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</si>
  <si>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</si>
  <si>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</si>
  <si>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</si>
  <si>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</si>
  <si>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</si>
  <si>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</si>
  <si>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</si>
  <si>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</si>
  <si>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</si>
  <si>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</si>
  <si>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</si>
  <si>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</si>
  <si>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</si>
  <si>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</si>
  <si>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</si>
  <si>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</si>
  <si>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</si>
  <si>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</si>
  <si>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</si>
  <si>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</si>
  <si>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</si>
  <si>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</si>
  <si>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</si>
  <si>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</si>
  <si>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</si>
  <si>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</si>
  <si>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</si>
  <si>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</si>
  <si>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</si>
  <si>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</si>
  <si>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</si>
  <si>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</si>
  <si>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</si>
  <si>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</si>
  <si>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</si>
  <si>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</si>
  <si>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</si>
  <si>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</si>
  <si>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</si>
  <si>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</si>
  <si>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</si>
  <si>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</si>
  <si>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</si>
  <si>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</si>
  <si>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</si>
  <si>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</si>
  <si>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</si>
  <si>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</si>
  <si>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</si>
  <si>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</si>
  <si>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</si>
  <si>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</si>
  <si>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</si>
  <si>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</si>
  <si>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</si>
  <si>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</si>
  <si>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</si>
  <si>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</si>
  <si>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</si>
  <si>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</si>
  <si>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</si>
  <si>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</si>
  <si>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</si>
  <si>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</si>
  <si>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</si>
  <si>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</si>
  <si>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</si>
  <si>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</si>
  <si>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</si>
  <si>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</si>
  <si>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</si>
  <si>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</si>
  <si>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</si>
  <si>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</si>
  <si>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</si>
  <si>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</si>
  <si>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</si>
  <si>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</si>
  <si>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</si>
  <si>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</si>
  <si>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</si>
  <si>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</si>
  <si>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</si>
  <si>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</si>
  <si>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</si>
  <si>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</si>
  <si>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</si>
  <si>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</si>
  <si>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</si>
  <si>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</si>
  <si>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</si>
  <si>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</si>
  <si>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</si>
  <si>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</si>
  <si>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</si>
  <si>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</si>
  <si>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</si>
  <si>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</si>
  <si>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</si>
  <si>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</si>
  <si>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</si>
  <si>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</si>
  <si>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</si>
  <si>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</si>
  <si>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</si>
  <si>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</si>
  <si>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</si>
  <si>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</si>
  <si>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</si>
  <si>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</si>
  <si>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</si>
  <si>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</si>
  <si>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</si>
  <si>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</si>
  <si>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</si>
  <si>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</si>
  <si>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</si>
  <si>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</si>
  <si>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</si>
  <si>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</si>
  <si>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</si>
  <si>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</si>
  <si>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</si>
  <si>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</si>
  <si>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</si>
  <si>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</si>
  <si>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</si>
  <si>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</si>
  <si>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</si>
  <si>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</si>
  <si>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</si>
  <si>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</si>
  <si>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</si>
  <si>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</si>
  <si>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</si>
  <si>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</si>
  <si>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</si>
  <si>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</si>
  <si>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</si>
  <si>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</si>
  <si>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</si>
  <si>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</si>
  <si>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</si>
  <si>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</si>
  <si>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</si>
  <si>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</si>
  <si>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</si>
  <si>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</si>
  <si>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</si>
  <si>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</si>
  <si>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</si>
  <si>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</si>
  <si>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</si>
  <si>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</si>
  <si>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</si>
  <si>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</si>
  <si>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</si>
  <si>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</si>
  <si>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</si>
  <si>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</si>
  <si>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</si>
  <si>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</si>
  <si>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</si>
  <si>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</si>
  <si>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</si>
  <si>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</si>
  <si>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</si>
  <si>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</si>
  <si>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</si>
  <si>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</si>
  <si>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</si>
  <si>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</si>
  <si>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</si>
  <si>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</si>
  <si>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</si>
  <si>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</si>
  <si>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</si>
  <si>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</si>
  <si>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</si>
  <si>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</si>
  <si>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</si>
  <si>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</si>
  <si>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</si>
  <si>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</si>
  <si>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</si>
  <si>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</si>
  <si>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</si>
  <si>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</si>
  <si>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</si>
  <si>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</si>
  <si>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</si>
  <si>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</si>
  <si>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</si>
  <si>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</si>
  <si>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</si>
  <si>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</si>
  <si>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</si>
  <si>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</si>
  <si>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</si>
  <si>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</si>
  <si>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</si>
  <si>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</si>
  <si>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</si>
  <si>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</si>
  <si>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</si>
  <si>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</si>
  <si>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</si>
  <si>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</si>
  <si>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</si>
  <si>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</si>
  <si>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</si>
  <si>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</si>
  <si>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</si>
  <si>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</si>
  <si>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</si>
  <si>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</si>
  <si>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</si>
  <si>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</si>
  <si>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</si>
  <si>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</si>
  <si>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</si>
  <si>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</si>
  <si>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</si>
  <si>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</si>
  <si>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</si>
  <si>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</si>
  <si>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</si>
  <si>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</si>
  <si>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</si>
  <si>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</si>
  <si>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</si>
  <si>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</si>
  <si>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</si>
  <si>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</si>
  <si>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</si>
  <si>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</si>
  <si>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</si>
  <si>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</si>
  <si>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</si>
  <si>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</si>
  <si>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</si>
  <si>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</si>
  <si>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</si>
  <si>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</si>
  <si>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</si>
  <si>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</si>
  <si>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</si>
  <si>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</si>
  <si>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</si>
  <si>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</si>
  <si>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</si>
  <si>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</si>
  <si>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</si>
  <si>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</si>
  <si>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</si>
  <si>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</si>
  <si>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</si>
  <si>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</si>
  <si>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</si>
  <si>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</si>
  <si>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</si>
  <si>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</si>
  <si>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</si>
  <si>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</si>
  <si>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</si>
  <si>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</si>
  <si>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</si>
  <si>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</si>
  <si>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</si>
  <si>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</si>
  <si>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</si>
  <si>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</si>
  <si>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</si>
  <si>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</si>
  <si>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</si>
  <si>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</si>
  <si>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</si>
  <si>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</si>
  <si>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</si>
  <si>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</si>
  <si>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</si>
  <si>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</si>
  <si>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</si>
  <si>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</si>
  <si>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</si>
  <si>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</si>
  <si>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</si>
  <si>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</si>
  <si>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</si>
  <si>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</si>
  <si>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</si>
  <si>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</si>
  <si>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</si>
  <si>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</si>
  <si>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</si>
  <si>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</si>
  <si>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</si>
  <si>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</si>
  <si>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</si>
  <si>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</si>
  <si>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</si>
  <si>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</si>
  <si>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</si>
  <si>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</si>
  <si>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</si>
  <si>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</si>
  <si>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</si>
  <si>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</si>
  <si>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</si>
  <si>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</si>
  <si>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</si>
  <si>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</si>
  <si>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</si>
  <si>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</si>
  <si>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</si>
  <si>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</si>
  <si>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</si>
  <si>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</si>
  <si>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</si>
  <si>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</si>
  <si>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</si>
  <si>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</si>
  <si>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</si>
  <si>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</si>
  <si>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</si>
  <si>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</si>
  <si>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</si>
  <si>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</si>
  <si>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</si>
  <si>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</si>
  <si>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</si>
  <si>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</si>
  <si>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</si>
  <si>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</si>
  <si>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</si>
  <si>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</si>
  <si>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</si>
  <si>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</si>
  <si>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</si>
  <si>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</si>
  <si>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</si>
  <si>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</si>
  <si>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</si>
  <si>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</si>
  <si>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</si>
  <si>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</si>
  <si>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</si>
  <si>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</si>
  <si>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</si>
  <si>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</si>
  <si>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</si>
  <si>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</si>
  <si>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</si>
  <si>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</si>
  <si>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</si>
  <si>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</si>
  <si>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</si>
  <si>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</si>
  <si>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</si>
  <si>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</si>
  <si>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</si>
  <si>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</si>
  <si>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</si>
  <si>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</si>
  <si>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</si>
  <si>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</si>
  <si>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</si>
  <si>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</si>
  <si>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</si>
  <si>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</si>
  <si>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</si>
  <si>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</si>
  <si>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</si>
  <si>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</si>
  <si>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</si>
  <si>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</si>
  <si>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</si>
  <si>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</si>
  <si>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</si>
  <si>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</si>
  <si>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</si>
  <si>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</si>
  <si>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</si>
  <si>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</si>
  <si>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</si>
  <si>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</si>
  <si>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</si>
  <si>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</si>
  <si>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</si>
  <si>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</si>
  <si>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</si>
  <si>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</si>
  <si>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</si>
  <si>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</si>
  <si>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</si>
  <si>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</si>
  <si>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</si>
  <si>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</si>
  <si>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</si>
  <si>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</si>
  <si>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</si>
  <si>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</si>
  <si>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</si>
  <si>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</si>
  <si>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</si>
  <si>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</si>
  <si>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</si>
  <si>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</si>
  <si>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</si>
  <si>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</si>
  <si>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</si>
  <si>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</si>
  <si>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</si>
  <si>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</si>
  <si>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</si>
  <si>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</si>
  <si>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</si>
  <si>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</si>
  <si>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</si>
  <si>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</si>
  <si>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</si>
  <si>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</si>
  <si>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</si>
  <si>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</si>
  <si>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</si>
  <si>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</si>
  <si>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</si>
  <si>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</si>
  <si>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</si>
  <si>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</si>
  <si>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</si>
  <si>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</si>
  <si>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</si>
  <si>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</si>
  <si>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</si>
  <si>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</si>
  <si>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</si>
  <si>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</si>
  <si>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</si>
  <si>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</si>
  <si>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</si>
  <si>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</si>
  <si>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</si>
  <si>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</si>
  <si>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</si>
  <si>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</si>
  <si>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</si>
  <si>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</si>
  <si>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</si>
  <si>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</si>
  <si>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</si>
  <si>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</si>
  <si>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</si>
  <si>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</si>
  <si>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</si>
  <si>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</si>
  <si>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</si>
  <si>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</si>
  <si>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</si>
  <si>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</si>
  <si>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</si>
  <si>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</si>
  <si>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</si>
  <si>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</si>
  <si>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</si>
  <si>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</si>
  <si>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</si>
  <si>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</si>
  <si>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</si>
  <si>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</si>
  <si>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</si>
  <si>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</si>
  <si>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</si>
  <si>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</si>
  <si>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</si>
  <si>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</si>
  <si>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</si>
  <si>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</si>
  <si>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</si>
  <si>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</si>
  <si>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</si>
  <si>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</si>
  <si>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</si>
  <si>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</si>
  <si>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</si>
  <si>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</si>
  <si>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</si>
  <si>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</si>
  <si>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</si>
  <si>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</si>
  <si>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</si>
  <si>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</si>
  <si>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</si>
  <si>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</si>
  <si>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</si>
  <si>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</si>
  <si>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</si>
  <si>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</si>
  <si>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</si>
  <si>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</si>
  <si>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</si>
  <si>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</si>
  <si>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</si>
  <si>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</si>
  <si>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</si>
  <si>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</si>
  <si>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</si>
  <si>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</si>
  <si>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</si>
  <si>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</si>
  <si>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</si>
  <si>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</si>
  <si>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</si>
  <si>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</si>
  <si>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</si>
  <si>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</si>
  <si>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</si>
  <si>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</si>
  <si>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</si>
  <si>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</si>
  <si>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</si>
  <si>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</si>
  <si>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</si>
  <si>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</si>
  <si>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</si>
  <si>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</si>
  <si>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</si>
  <si>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</si>
  <si>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</si>
  <si>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</si>
  <si>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</si>
  <si>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</si>
  <si>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</si>
  <si>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</si>
  <si>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</si>
  <si>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</si>
  <si>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</si>
  <si>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</si>
  <si>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</si>
  <si>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</si>
  <si>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</si>
  <si>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</si>
  <si>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</si>
  <si>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</si>
  <si>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</si>
  <si>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</si>
  <si>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</si>
  <si>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</si>
  <si>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</si>
  <si>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</si>
  <si>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</si>
  <si>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</si>
  <si>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</si>
  <si>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</si>
  <si>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</si>
  <si>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</si>
  <si>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</si>
  <si>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</si>
  <si>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</si>
  <si>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</si>
  <si>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</si>
  <si>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</si>
  <si>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</si>
  <si>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</si>
  <si>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</si>
  <si>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</si>
  <si>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</si>
  <si>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</si>
  <si>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</si>
  <si>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</si>
  <si>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</si>
  <si>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</si>
  <si>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</si>
  <si>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</si>
  <si>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</si>
  <si>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</si>
  <si>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</si>
  <si>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</si>
  <si>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</si>
  <si>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</si>
  <si>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</si>
  <si>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</si>
  <si>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</si>
  <si>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</si>
  <si>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</si>
  <si>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</si>
  <si>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</si>
  <si>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</si>
  <si>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</si>
  <si>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</si>
  <si>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</si>
  <si>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</si>
  <si>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</si>
  <si>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</si>
  <si>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</si>
  <si>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</si>
  <si>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</si>
  <si>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</si>
  <si>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</si>
  <si>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</si>
  <si>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</si>
  <si>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</si>
  <si>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</si>
  <si>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</si>
  <si>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</si>
  <si>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</si>
  <si>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</si>
  <si>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</si>
  <si>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</si>
  <si>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</si>
  <si>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</si>
  <si>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</si>
  <si>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</si>
  <si>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</si>
  <si>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</si>
  <si>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</si>
  <si>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</si>
  <si>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</si>
  <si>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</si>
  <si>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</si>
  <si>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</si>
  <si>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</si>
  <si>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</si>
  <si>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</si>
  <si>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</si>
  <si>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</si>
  <si>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</si>
  <si>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</si>
  <si>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</si>
  <si>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</si>
  <si>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</si>
  <si>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</si>
  <si>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</si>
  <si>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</si>
  <si>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</si>
  <si>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</si>
  <si>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</si>
  <si>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</si>
  <si>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</si>
  <si>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</si>
  <si>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</si>
  <si>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</si>
  <si>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</si>
  <si>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</si>
  <si>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</si>
  <si>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</si>
  <si>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</si>
  <si>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</si>
  <si>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</si>
  <si>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</si>
  <si>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</si>
  <si>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</si>
  <si>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</si>
  <si>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</si>
  <si>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</si>
  <si>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</si>
  <si>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</si>
  <si>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</si>
  <si>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</si>
  <si>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</si>
  <si>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</si>
  <si>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</si>
  <si>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</si>
  <si>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</si>
  <si>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</si>
  <si>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</si>
  <si>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</si>
  <si>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</si>
  <si>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</si>
  <si>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</si>
  <si>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</si>
  <si>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</si>
  <si>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</si>
  <si>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</si>
  <si>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</si>
  <si>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</si>
  <si>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</si>
  <si>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</si>
  <si>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</si>
  <si>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</si>
  <si>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</si>
  <si>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</si>
  <si>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</si>
  <si>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</si>
  <si>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</si>
  <si>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</si>
  <si>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</si>
  <si>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</si>
  <si>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</si>
  <si>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</si>
  <si>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</si>
  <si>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</si>
  <si>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</si>
  <si>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</si>
  <si>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</si>
  <si>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</si>
  <si>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</si>
  <si>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</si>
  <si>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</si>
  <si>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</si>
  <si>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</si>
  <si>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</si>
  <si>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</si>
  <si>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</si>
  <si>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</si>
  <si>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</si>
  <si>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</si>
  <si>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</si>
  <si>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</si>
  <si>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</si>
  <si>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</si>
  <si>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</si>
  <si>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</si>
  <si>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</si>
  <si>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</si>
  <si>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</si>
  <si>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</si>
  <si>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</si>
  <si>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</si>
  <si>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</si>
  <si>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</si>
  <si>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</si>
  <si>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</si>
  <si>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</si>
  <si>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</si>
  <si>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</si>
  <si>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</si>
  <si>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</si>
  <si>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</si>
  <si>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</si>
  <si>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</si>
  <si>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</si>
  <si>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</si>
  <si>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</si>
  <si>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</si>
  <si>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</si>
  <si>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</si>
  <si>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</si>
  <si>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</si>
  <si>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</si>
  <si>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</si>
  <si>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</si>
  <si>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</si>
  <si>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</si>
  <si>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</si>
  <si>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</si>
  <si>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</si>
  <si>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</si>
  <si>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</si>
  <si>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</si>
  <si>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</si>
  <si>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</si>
  <si>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</si>
  <si>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</si>
  <si>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</si>
  <si>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</si>
  <si>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</si>
  <si>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</si>
  <si>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</si>
  <si>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</si>
  <si>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</si>
  <si>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</si>
  <si>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</si>
  <si>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</si>
  <si>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</si>
  <si>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</si>
  <si>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</si>
  <si>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</si>
  <si>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</si>
  <si>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</si>
  <si>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</si>
  <si>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</si>
  <si>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</si>
  <si>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</si>
  <si>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</si>
  <si>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</si>
  <si>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</si>
  <si>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</si>
  <si>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</si>
  <si>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</si>
  <si>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</si>
  <si>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</si>
  <si>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</si>
  <si>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</si>
  <si>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</si>
  <si>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</si>
  <si>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</si>
  <si>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</si>
  <si>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</si>
  <si>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</si>
  <si>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</si>
  <si>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</si>
  <si>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</si>
  <si>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</si>
  <si>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</si>
  <si>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</si>
  <si>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</si>
  <si>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</si>
  <si>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</si>
  <si>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</si>
  <si>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</si>
  <si>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</si>
  <si>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</si>
  <si>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</si>
  <si>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</si>
  <si>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</si>
  <si>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</si>
  <si>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</si>
  <si>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</si>
  <si>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</si>
  <si>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</si>
  <si>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</si>
  <si>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</si>
  <si>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</si>
  <si>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</si>
  <si>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</si>
  <si>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</si>
  <si>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</si>
  <si>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</si>
  <si>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</si>
  <si>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</si>
  <si>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</si>
  <si>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</si>
  <si>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</si>
  <si>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</si>
  <si>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</si>
  <si>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</si>
  <si>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</si>
  <si>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7. "Модтрико" АД</t>
  </si>
  <si>
    <t>8. "ТЕ Плевен" АД</t>
  </si>
  <si>
    <t>2. "Инком - България" АД</t>
  </si>
  <si>
    <t>3. "София Инвест Брокеридж" АД</t>
  </si>
  <si>
    <t>3. "Околчица" АД</t>
  </si>
  <si>
    <t>4. "Завет" АД</t>
  </si>
  <si>
    <t>5. "Нора" АД</t>
  </si>
  <si>
    <t>6. "Корела" АД</t>
  </si>
  <si>
    <t>7. "Елпром Елин" АД</t>
  </si>
  <si>
    <t>8. "Божур - 71" АД</t>
  </si>
  <si>
    <t>9. "Диамант" АД</t>
  </si>
  <si>
    <t>10. "Лейди София" АД</t>
  </si>
  <si>
    <t>11. "Вихрен Благеовград" АД</t>
  </si>
  <si>
    <t>12. "Изида" АД</t>
  </si>
  <si>
    <t>13..Други</t>
  </si>
  <si>
    <t>14. "Инкомс Телеком Холдинг" АД</t>
  </si>
  <si>
    <t>15. "Полимери" АД</t>
  </si>
  <si>
    <t>16.."БЛК " АД</t>
  </si>
  <si>
    <t>17."Пластимо" АД</t>
  </si>
  <si>
    <t>18.ДФ Стандарт инвестмънт балансиран фонд</t>
  </si>
  <si>
    <t>19.ДФ Стандарт инвестмънт високодоходен фонд</t>
  </si>
  <si>
    <t>20.ДФ Стандарт инвестмънт международен фонд</t>
  </si>
  <si>
    <t>21.ДФ ДСК Растеж</t>
  </si>
  <si>
    <t>22.ДФ ДСК Баланс</t>
  </si>
  <si>
    <t>23.ИД Капман капитал</t>
  </si>
  <si>
    <t>24.ДФ Капман макс</t>
  </si>
  <si>
    <t>25.ДФ Ти Би АЙ Динамик</t>
  </si>
  <si>
    <t>26.ДФ Ти Би Ай Хармония</t>
  </si>
  <si>
    <t xml:space="preserve">                                                           </t>
  </si>
  <si>
    <t>01.01.-30.06.2008 г.</t>
  </si>
  <si>
    <t>22.07.2008 г.</t>
  </si>
  <si>
    <t xml:space="preserve">Дата  на съставяне: 22.07.2008 г.                                                                                                                        </t>
  </si>
  <si>
    <t xml:space="preserve">Дата на съставяне: 22.07.2008 г.                       </t>
  </si>
  <si>
    <t>Дата на съставяне:22.07.2008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</si>
</sst>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  <numFmt numFmtId="209" formatCode="0&quot;.&quot;0"/>
    <numFmt numFmtId="210" formatCode="0&quot;.&quot;0%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24" applyFont="1" applyFill="1" applyBorder="1" applyAlignment="1">
      <alignment horizontal="center" vertical="center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46">
      <selection activeCell="C45" sqref="C4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864</v>
      </c>
      <c r="F3" s="217" t="s">
        <v>2</v>
      </c>
      <c r="G3" s="172"/>
      <c r="H3" s="461">
        <v>121576032</v>
      </c>
    </row>
    <row r="4" spans="1:8" ht="15">
      <c r="A4" s="578" t="s">
        <v>3</v>
      </c>
      <c r="B4" s="584"/>
      <c r="C4" s="584"/>
      <c r="D4" s="584"/>
      <c r="E4" s="504" t="s">
        <v>865</v>
      </c>
      <c r="F4" s="580" t="s">
        <v>4</v>
      </c>
      <c r="G4" s="581"/>
      <c r="H4" s="461">
        <v>13</v>
      </c>
    </row>
    <row r="5" spans="1:8" ht="15">
      <c r="A5" s="578" t="s">
        <v>5</v>
      </c>
      <c r="B5" s="579"/>
      <c r="C5" s="579"/>
      <c r="D5" s="579"/>
      <c r="E5" s="505" t="s">
        <v>912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92</v>
      </c>
      <c r="D11" s="151">
        <v>92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272</v>
      </c>
      <c r="D12" s="151">
        <v>280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16</v>
      </c>
      <c r="D13" s="151">
        <v>17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11</v>
      </c>
      <c r="D16" s="151">
        <v>14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</v>
      </c>
      <c r="D18" s="151">
        <v>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450</v>
      </c>
      <c r="D19" s="155">
        <f>SUM(D11:D18)</f>
        <v>463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1651</v>
      </c>
      <c r="H20" s="158">
        <v>7512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9377</v>
      </c>
      <c r="H21" s="156">
        <f>SUM(H22:H24)</f>
        <v>9377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849</v>
      </c>
      <c r="H22" s="152">
        <v>849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8528</v>
      </c>
      <c r="H24" s="152">
        <v>8528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18435</v>
      </c>
      <c r="H25" s="154">
        <f>H19+H20+H21</f>
        <v>24296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6175</v>
      </c>
      <c r="H27" s="154">
        <f>SUM(H28:H30)</f>
        <v>4372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6175</v>
      </c>
      <c r="H28" s="152">
        <v>4372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1803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6094</v>
      </c>
      <c r="H33" s="154">
        <f>H27+H31+H32</f>
        <v>6175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25088</v>
      </c>
      <c r="D34" s="155">
        <f>SUM(D35:D38)</f>
        <v>31174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13388</v>
      </c>
      <c r="D35" s="151">
        <v>13388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31113</v>
      </c>
      <c r="H36" s="154">
        <f>H25+H17+H33</f>
        <v>37055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137</v>
      </c>
      <c r="D37" s="151">
        <v>137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11563</v>
      </c>
      <c r="D38" s="151">
        <v>17649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1917</v>
      </c>
      <c r="D39" s="159">
        <f>D40+D41+D43</f>
        <v>1911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1917</v>
      </c>
      <c r="D40" s="151">
        <v>1911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27035</v>
      </c>
      <c r="D45" s="155">
        <f>D34+D39+D44</f>
        <v>33115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7798</v>
      </c>
      <c r="D47" s="151">
        <v>7721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31</v>
      </c>
      <c r="D50" s="151">
        <v>106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7829</v>
      </c>
      <c r="D51" s="155">
        <f>SUM(D47:D50)</f>
        <v>7827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15</v>
      </c>
      <c r="D54" s="151">
        <v>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35329</v>
      </c>
      <c r="D55" s="155">
        <f>D19+D20+D21+D27+D32+D45+D51+D53+D54</f>
        <v>41420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</v>
      </c>
      <c r="D58" s="151">
        <v>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2366</v>
      </c>
      <c r="H61" s="154">
        <f>SUM(H62:H68)</f>
        <v>2501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2152</v>
      </c>
      <c r="H62" s="152">
        <v>2290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</v>
      </c>
      <c r="D64" s="155">
        <f>SUM(D58:D63)</f>
        <v>5</v>
      </c>
      <c r="E64" s="237" t="s">
        <v>200</v>
      </c>
      <c r="F64" s="242" t="s">
        <v>201</v>
      </c>
      <c r="G64" s="152">
        <v>4</v>
      </c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</v>
      </c>
      <c r="H66" s="152">
        <v>14</v>
      </c>
    </row>
    <row r="67" spans="1:8" ht="15">
      <c r="A67" s="235" t="s">
        <v>207</v>
      </c>
      <c r="B67" s="241" t="s">
        <v>208</v>
      </c>
      <c r="C67" s="151">
        <v>1134</v>
      </c>
      <c r="D67" s="151">
        <v>895</v>
      </c>
      <c r="E67" s="237" t="s">
        <v>209</v>
      </c>
      <c r="F67" s="242" t="s">
        <v>210</v>
      </c>
      <c r="G67" s="152">
        <v>2</v>
      </c>
      <c r="H67" s="152">
        <v>3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191</v>
      </c>
      <c r="H68" s="152">
        <v>190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6114</v>
      </c>
      <c r="H69" s="152">
        <v>6073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8480</v>
      </c>
      <c r="H71" s="161">
        <f>H59+H60+H61+H69+H70</f>
        <v>8574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265</v>
      </c>
      <c r="D74" s="151">
        <v>429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1399</v>
      </c>
      <c r="D75" s="155">
        <f>SUM(D67:D74)</f>
        <v>1324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686</v>
      </c>
      <c r="D78" s="155">
        <f>SUM(D79:D81)</f>
        <v>686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8480</v>
      </c>
      <c r="H79" s="162">
        <f>H71+H74+H75+H76</f>
        <v>8574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686</v>
      </c>
      <c r="D81" s="151">
        <v>686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686</v>
      </c>
      <c r="D84" s="155">
        <f>D83+D82+D78</f>
        <v>686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</v>
      </c>
      <c r="D87" s="151">
        <v>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2164</v>
      </c>
      <c r="D88" s="151">
        <v>2186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2174</v>
      </c>
      <c r="D91" s="155">
        <f>SUM(D87:D90)</f>
        <v>2194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4264</v>
      </c>
      <c r="D93" s="155">
        <f>D64+D75+D84+D91+D92</f>
        <v>4209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39593</v>
      </c>
      <c r="D94" s="164">
        <f>D93+D55</f>
        <v>45629</v>
      </c>
      <c r="E94" s="449" t="s">
        <v>270</v>
      </c>
      <c r="F94" s="289" t="s">
        <v>271</v>
      </c>
      <c r="G94" s="165">
        <f>G36+G39+G55+G79</f>
        <v>39593</v>
      </c>
      <c r="H94" s="165">
        <f>H36+H39+H55+H79</f>
        <v>45629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913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B1">
      <selection activeCell="H49" sqref="H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"Българска Холдингова Компания" АД</v>
      </c>
      <c r="C2" s="587"/>
      <c r="D2" s="587"/>
      <c r="E2" s="587"/>
      <c r="F2" s="589" t="s">
        <v>2</v>
      </c>
      <c r="G2" s="589"/>
      <c r="H2" s="526">
        <f>'справка №1-БАЛАНС'!H3</f>
        <v>121576032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8" t="str">
        <f>'справка №1-БАЛАНС'!E5</f>
        <v>01.01.-30.06.2008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25</v>
      </c>
      <c r="D9" s="46">
        <v>13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36</v>
      </c>
      <c r="D10" s="46">
        <v>29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15</v>
      </c>
      <c r="D11" s="46">
        <v>15</v>
      </c>
      <c r="E11" s="300" t="s">
        <v>293</v>
      </c>
      <c r="F11" s="549" t="s">
        <v>294</v>
      </c>
      <c r="G11" s="550">
        <v>45</v>
      </c>
      <c r="H11" s="550">
        <v>11</v>
      </c>
    </row>
    <row r="12" spans="1:8" ht="12">
      <c r="A12" s="298" t="s">
        <v>295</v>
      </c>
      <c r="B12" s="299" t="s">
        <v>296</v>
      </c>
      <c r="C12" s="46">
        <v>259</v>
      </c>
      <c r="D12" s="46">
        <v>220</v>
      </c>
      <c r="E12" s="300" t="s">
        <v>78</v>
      </c>
      <c r="F12" s="549" t="s">
        <v>297</v>
      </c>
      <c r="G12" s="550">
        <v>1</v>
      </c>
      <c r="H12" s="550">
        <v>3</v>
      </c>
    </row>
    <row r="13" spans="1:18" ht="12">
      <c r="A13" s="298" t="s">
        <v>298</v>
      </c>
      <c r="B13" s="299" t="s">
        <v>299</v>
      </c>
      <c r="C13" s="46">
        <v>31</v>
      </c>
      <c r="D13" s="46">
        <v>30</v>
      </c>
      <c r="E13" s="301" t="s">
        <v>51</v>
      </c>
      <c r="F13" s="551" t="s">
        <v>300</v>
      </c>
      <c r="G13" s="548">
        <f>SUM(G9:G12)</f>
        <v>46</v>
      </c>
      <c r="H13" s="548">
        <f>SUM(H9:H12)</f>
        <v>14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</v>
      </c>
      <c r="D16" s="47">
        <v>52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373</v>
      </c>
      <c r="D19" s="49">
        <f>SUM(D9:D15)+D16</f>
        <v>359</v>
      </c>
      <c r="E19" s="304" t="s">
        <v>317</v>
      </c>
      <c r="F19" s="552" t="s">
        <v>318</v>
      </c>
      <c r="G19" s="550">
        <v>632</v>
      </c>
      <c r="H19" s="550">
        <v>359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1219</v>
      </c>
    </row>
    <row r="22" spans="1:8" ht="24">
      <c r="A22" s="304" t="s">
        <v>324</v>
      </c>
      <c r="B22" s="305" t="s">
        <v>325</v>
      </c>
      <c r="C22" s="46">
        <v>6</v>
      </c>
      <c r="D22" s="46">
        <v>6</v>
      </c>
      <c r="E22" s="304" t="s">
        <v>326</v>
      </c>
      <c r="F22" s="552" t="s">
        <v>327</v>
      </c>
      <c r="G22" s="550">
        <v>68</v>
      </c>
      <c r="H22" s="550">
        <v>115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>
        <v>1</v>
      </c>
    </row>
    <row r="24" spans="1:18" ht="12">
      <c r="A24" s="298" t="s">
        <v>332</v>
      </c>
      <c r="B24" s="305" t="s">
        <v>333</v>
      </c>
      <c r="C24" s="46">
        <v>284</v>
      </c>
      <c r="D24" s="46">
        <v>199</v>
      </c>
      <c r="E24" s="301" t="s">
        <v>103</v>
      </c>
      <c r="F24" s="554" t="s">
        <v>334</v>
      </c>
      <c r="G24" s="548">
        <f>SUM(G19:G23)</f>
        <v>700</v>
      </c>
      <c r="H24" s="548">
        <f>SUM(H19:H23)</f>
        <v>1694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164</v>
      </c>
      <c r="D25" s="46">
        <v>140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454</v>
      </c>
      <c r="D26" s="49">
        <f>SUM(D22:D25)</f>
        <v>345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827</v>
      </c>
      <c r="D28" s="50">
        <f>D26+D19</f>
        <v>704</v>
      </c>
      <c r="E28" s="127" t="s">
        <v>339</v>
      </c>
      <c r="F28" s="554" t="s">
        <v>340</v>
      </c>
      <c r="G28" s="548">
        <f>G13+G15+G24</f>
        <v>746</v>
      </c>
      <c r="H28" s="548">
        <f>H13+H15+H24</f>
        <v>1708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1004</v>
      </c>
      <c r="E30" s="127" t="s">
        <v>343</v>
      </c>
      <c r="F30" s="554" t="s">
        <v>344</v>
      </c>
      <c r="G30" s="53">
        <f>IF((C28-G28)&gt;0,C28-G28,0)</f>
        <v>81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827</v>
      </c>
      <c r="D33" s="49">
        <f>D28+D31+D32</f>
        <v>704</v>
      </c>
      <c r="E33" s="127" t="s">
        <v>353</v>
      </c>
      <c r="F33" s="554" t="s">
        <v>354</v>
      </c>
      <c r="G33" s="53">
        <f>G32+G31+G28</f>
        <v>746</v>
      </c>
      <c r="H33" s="53">
        <f>H32+H31+H28</f>
        <v>1708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1004</v>
      </c>
      <c r="E34" s="128" t="s">
        <v>357</v>
      </c>
      <c r="F34" s="554" t="s">
        <v>358</v>
      </c>
      <c r="G34" s="548">
        <f>IF((C33-G33)&gt;0,C33-G33,0)</f>
        <v>81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1004</v>
      </c>
      <c r="E39" s="313" t="s">
        <v>369</v>
      </c>
      <c r="F39" s="558" t="s">
        <v>370</v>
      </c>
      <c r="G39" s="559">
        <f>IF(G34&gt;0,IF(C35+G34&lt;0,0,C35+G34),IF(C34-C35&lt;0,C35-C34,0))</f>
        <v>81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1004</v>
      </c>
      <c r="E41" s="127" t="s">
        <v>376</v>
      </c>
      <c r="F41" s="558" t="s">
        <v>377</v>
      </c>
      <c r="G41" s="52">
        <f>IF(G39-G40&gt;0,G39-G40,0)</f>
        <v>81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827</v>
      </c>
      <c r="D42" s="53">
        <f>D33+D35+D39</f>
        <v>1708</v>
      </c>
      <c r="E42" s="128" t="s">
        <v>380</v>
      </c>
      <c r="F42" s="129" t="s">
        <v>381</v>
      </c>
      <c r="G42" s="53">
        <f>G39+G33</f>
        <v>827</v>
      </c>
      <c r="H42" s="53">
        <f>H39+H33</f>
        <v>1708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862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913</v>
      </c>
      <c r="C48" s="427" t="s">
        <v>383</v>
      </c>
      <c r="D48" s="585" t="s">
        <v>866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 t="s">
        <v>867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tabSelected="1" workbookViewId="0" topLeftCell="B1">
      <selection activeCell="C14" sqref="C1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01.01.-30.06.2008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63</v>
      </c>
      <c r="D10" s="54">
        <v>18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-80</v>
      </c>
      <c r="D11" s="54">
        <v>-68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-284</v>
      </c>
      <c r="D13" s="54">
        <v>-245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>
        <v>-6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-7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-4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-308</v>
      </c>
      <c r="D20" s="55">
        <f>SUM(D10:D19)</f>
        <v>-306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>
        <v>-2370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>
        <v>1926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461</v>
      </c>
      <c r="D31" s="54">
        <v>439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461</v>
      </c>
      <c r="D32" s="55">
        <f>SUM(D22:D31)</f>
        <v>-5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-77</v>
      </c>
      <c r="D36" s="54">
        <v>-793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41</v>
      </c>
      <c r="D39" s="54"/>
      <c r="E39" s="130"/>
      <c r="F39" s="130"/>
    </row>
    <row r="40" spans="1:6" ht="12">
      <c r="A40" s="332" t="s">
        <v>445</v>
      </c>
      <c r="B40" s="333" t="s">
        <v>446</v>
      </c>
      <c r="C40" s="54">
        <v>-4</v>
      </c>
      <c r="D40" s="54">
        <v>-4</v>
      </c>
      <c r="E40" s="130"/>
      <c r="F40" s="130"/>
    </row>
    <row r="41" spans="1:8" ht="12">
      <c r="A41" s="332" t="s">
        <v>447</v>
      </c>
      <c r="B41" s="333" t="s">
        <v>448</v>
      </c>
      <c r="C41" s="54">
        <v>-133</v>
      </c>
      <c r="D41" s="54">
        <v>29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-173</v>
      </c>
      <c r="D42" s="55">
        <f>SUM(D34:D41)</f>
        <v>-768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-20</v>
      </c>
      <c r="D43" s="55">
        <f>D42+D32+D20</f>
        <v>-1079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2194</v>
      </c>
      <c r="D44" s="132">
        <v>3193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2174</v>
      </c>
      <c r="D45" s="55">
        <f>D44+D43</f>
        <v>2114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2174</v>
      </c>
      <c r="D46" s="56">
        <v>2114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913</v>
      </c>
      <c r="B50" s="436" t="s">
        <v>383</v>
      </c>
      <c r="C50" s="573" t="s">
        <v>866</v>
      </c>
      <c r="D50" s="57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3" t="s">
        <v>867</v>
      </c>
      <c r="D52" s="57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6" t="str">
        <f>'справка №1-БАЛАНС'!E3</f>
        <v>"Българска Холдингова Компания" АД</v>
      </c>
      <c r="C3" s="576"/>
      <c r="D3" s="576"/>
      <c r="E3" s="576"/>
      <c r="F3" s="576"/>
      <c r="G3" s="576"/>
      <c r="H3" s="576"/>
      <c r="I3" s="576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01.01.-30.06.2008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7512</v>
      </c>
      <c r="F11" s="58">
        <f>'справка №1-БАЛАНС'!H22</f>
        <v>849</v>
      </c>
      <c r="G11" s="58">
        <f>'справка №1-БАЛАНС'!H23</f>
        <v>0</v>
      </c>
      <c r="H11" s="60">
        <f>'справка №1-БАЛАНС'!H24</f>
        <v>8528</v>
      </c>
      <c r="I11" s="58">
        <f>'справка №1-БАЛАНС'!H28+'справка №1-БАЛАНС'!H31</f>
        <v>6175</v>
      </c>
      <c r="J11" s="58">
        <f>'справка №1-БАЛАНС'!H29+'справка №1-БАЛАНС'!H32</f>
        <v>0</v>
      </c>
      <c r="K11" s="60"/>
      <c r="L11" s="344">
        <f>SUM(C11:K11)</f>
        <v>37055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7512</v>
      </c>
      <c r="F15" s="61">
        <f t="shared" si="2"/>
        <v>849</v>
      </c>
      <c r="G15" s="61">
        <f t="shared" si="2"/>
        <v>0</v>
      </c>
      <c r="H15" s="61">
        <f t="shared" si="2"/>
        <v>8528</v>
      </c>
      <c r="I15" s="61">
        <f t="shared" si="2"/>
        <v>6175</v>
      </c>
      <c r="J15" s="61">
        <f t="shared" si="2"/>
        <v>0</v>
      </c>
      <c r="K15" s="61">
        <f t="shared" si="2"/>
        <v>0</v>
      </c>
      <c r="L15" s="344">
        <f t="shared" si="1"/>
        <v>37055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-81</v>
      </c>
      <c r="K16" s="60"/>
      <c r="L16" s="344">
        <f t="shared" si="1"/>
        <v>-81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-5861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-5861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5861</v>
      </c>
      <c r="F26" s="185"/>
      <c r="G26" s="185"/>
      <c r="H26" s="185"/>
      <c r="I26" s="185"/>
      <c r="J26" s="185"/>
      <c r="K26" s="185"/>
      <c r="L26" s="344">
        <f t="shared" si="1"/>
        <v>5861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1651</v>
      </c>
      <c r="F29" s="59">
        <f t="shared" si="6"/>
        <v>849</v>
      </c>
      <c r="G29" s="59">
        <f t="shared" si="6"/>
        <v>0</v>
      </c>
      <c r="H29" s="59">
        <f t="shared" si="6"/>
        <v>8528</v>
      </c>
      <c r="I29" s="59">
        <f t="shared" si="6"/>
        <v>6175</v>
      </c>
      <c r="J29" s="59">
        <f t="shared" si="6"/>
        <v>-81</v>
      </c>
      <c r="K29" s="59">
        <f t="shared" si="6"/>
        <v>0</v>
      </c>
      <c r="L29" s="344">
        <f t="shared" si="1"/>
        <v>31113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1651</v>
      </c>
      <c r="F32" s="59">
        <f t="shared" si="7"/>
        <v>849</v>
      </c>
      <c r="G32" s="59">
        <f t="shared" si="7"/>
        <v>0</v>
      </c>
      <c r="H32" s="59">
        <f t="shared" si="7"/>
        <v>8528</v>
      </c>
      <c r="I32" s="59">
        <f t="shared" si="7"/>
        <v>6175</v>
      </c>
      <c r="J32" s="59">
        <f t="shared" si="7"/>
        <v>-81</v>
      </c>
      <c r="K32" s="59">
        <f t="shared" si="7"/>
        <v>0</v>
      </c>
      <c r="L32" s="344">
        <f t="shared" si="1"/>
        <v>31113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863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914</v>
      </c>
      <c r="B38" s="19"/>
      <c r="C38" s="15"/>
      <c r="D38" s="575" t="s">
        <v>383</v>
      </c>
      <c r="E38" s="575"/>
      <c r="F38" s="575"/>
      <c r="G38" s="575"/>
      <c r="H38" s="575"/>
      <c r="I38" s="575"/>
      <c r="J38" s="15" t="s">
        <v>874</v>
      </c>
      <c r="K38" s="15"/>
      <c r="L38" s="575"/>
      <c r="M38" s="575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13">
      <selection activeCell="R27" sqref="R2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385</v>
      </c>
      <c r="B2" s="595"/>
      <c r="C2" s="596" t="str">
        <f>'справка №1-БАЛАНС'!E3</f>
        <v>"Българска Холдингова Компания" АД</v>
      </c>
      <c r="D2" s="596"/>
      <c r="E2" s="596"/>
      <c r="F2" s="596"/>
      <c r="G2" s="596"/>
      <c r="H2" s="59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4" t="s">
        <v>5</v>
      </c>
      <c r="B3" s="595"/>
      <c r="C3" s="597" t="str">
        <f>'справка №1-БАЛАНС'!E5</f>
        <v>01.01.-30.06.2008 г.</v>
      </c>
      <c r="D3" s="597"/>
      <c r="E3" s="597"/>
      <c r="F3" s="485"/>
      <c r="G3" s="485"/>
      <c r="H3" s="485"/>
      <c r="I3" s="485"/>
      <c r="J3" s="485"/>
      <c r="K3" s="485"/>
      <c r="L3" s="485"/>
      <c r="M3" s="598" t="s">
        <v>4</v>
      </c>
      <c r="N3" s="598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92</v>
      </c>
      <c r="E9" s="189"/>
      <c r="F9" s="189"/>
      <c r="G9" s="74">
        <f>D9+E9-F9</f>
        <v>92</v>
      </c>
      <c r="H9" s="65"/>
      <c r="I9" s="65"/>
      <c r="J9" s="74">
        <f>G9+H9-I9</f>
        <v>92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437</v>
      </c>
      <c r="E10" s="189"/>
      <c r="F10" s="189"/>
      <c r="G10" s="74">
        <f aca="true" t="shared" si="2" ref="G10:G39">D10+E10-F10</f>
        <v>437</v>
      </c>
      <c r="H10" s="65"/>
      <c r="I10" s="65"/>
      <c r="J10" s="74">
        <f aca="true" t="shared" si="3" ref="J10:J39">G10+H10-I10</f>
        <v>437</v>
      </c>
      <c r="K10" s="65">
        <v>157</v>
      </c>
      <c r="L10" s="65">
        <v>8</v>
      </c>
      <c r="M10" s="65"/>
      <c r="N10" s="74">
        <f aca="true" t="shared" si="4" ref="N10:N39">K10+L10-M10</f>
        <v>165</v>
      </c>
      <c r="O10" s="65"/>
      <c r="P10" s="65"/>
      <c r="Q10" s="74">
        <f t="shared" si="0"/>
        <v>165</v>
      </c>
      <c r="R10" s="74">
        <f t="shared" si="1"/>
        <v>272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19</v>
      </c>
      <c r="L11" s="65">
        <v>1</v>
      </c>
      <c r="M11" s="65"/>
      <c r="N11" s="74">
        <f t="shared" si="4"/>
        <v>20</v>
      </c>
      <c r="O11" s="65"/>
      <c r="P11" s="65"/>
      <c r="Q11" s="74">
        <f t="shared" si="0"/>
        <v>20</v>
      </c>
      <c r="R11" s="74">
        <f t="shared" si="1"/>
        <v>16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10</v>
      </c>
      <c r="L13" s="65">
        <v>1</v>
      </c>
      <c r="M13" s="65"/>
      <c r="N13" s="74">
        <f t="shared" si="4"/>
        <v>11</v>
      </c>
      <c r="O13" s="65"/>
      <c r="P13" s="65"/>
      <c r="Q13" s="74">
        <f t="shared" si="0"/>
        <v>11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171</v>
      </c>
      <c r="E14" s="189"/>
      <c r="F14" s="189"/>
      <c r="G14" s="74">
        <f t="shared" si="2"/>
        <v>171</v>
      </c>
      <c r="H14" s="65"/>
      <c r="I14" s="65"/>
      <c r="J14" s="74">
        <f t="shared" si="3"/>
        <v>171</v>
      </c>
      <c r="K14" s="65">
        <v>157</v>
      </c>
      <c r="L14" s="65">
        <v>3</v>
      </c>
      <c r="M14" s="65"/>
      <c r="N14" s="74">
        <f t="shared" si="4"/>
        <v>160</v>
      </c>
      <c r="O14" s="65"/>
      <c r="P14" s="65"/>
      <c r="Q14" s="74">
        <f t="shared" si="0"/>
        <v>160</v>
      </c>
      <c r="R14" s="74">
        <f t="shared" si="1"/>
        <v>11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53</v>
      </c>
      <c r="E16" s="189">
        <v>2</v>
      </c>
      <c r="F16" s="189"/>
      <c r="G16" s="74">
        <f t="shared" si="2"/>
        <v>55</v>
      </c>
      <c r="H16" s="65"/>
      <c r="I16" s="65"/>
      <c r="J16" s="74">
        <f t="shared" si="3"/>
        <v>55</v>
      </c>
      <c r="K16" s="65">
        <v>47</v>
      </c>
      <c r="L16" s="65">
        <v>2</v>
      </c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853</v>
      </c>
      <c r="E17" s="194">
        <f>SUM(E9:E16)</f>
        <v>2</v>
      </c>
      <c r="F17" s="194">
        <f>SUM(F9:F16)</f>
        <v>0</v>
      </c>
      <c r="G17" s="74">
        <f t="shared" si="2"/>
        <v>855</v>
      </c>
      <c r="H17" s="75">
        <f>SUM(H9:H16)</f>
        <v>0</v>
      </c>
      <c r="I17" s="75">
        <f>SUM(I9:I16)</f>
        <v>0</v>
      </c>
      <c r="J17" s="74">
        <f t="shared" si="3"/>
        <v>855</v>
      </c>
      <c r="K17" s="75">
        <f>SUM(K9:K16)</f>
        <v>390</v>
      </c>
      <c r="L17" s="75">
        <f>SUM(L9:L16)</f>
        <v>15</v>
      </c>
      <c r="M17" s="75">
        <f>SUM(M9:M16)</f>
        <v>0</v>
      </c>
      <c r="N17" s="74">
        <f t="shared" si="4"/>
        <v>405</v>
      </c>
      <c r="O17" s="75">
        <f>SUM(O9:O16)</f>
        <v>0</v>
      </c>
      <c r="P17" s="75">
        <f>SUM(P9:P16)</f>
        <v>0</v>
      </c>
      <c r="Q17" s="74">
        <f t="shared" si="5"/>
        <v>405</v>
      </c>
      <c r="R17" s="74">
        <f t="shared" si="6"/>
        <v>450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31174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31174</v>
      </c>
      <c r="H27" s="70">
        <f t="shared" si="8"/>
        <v>0</v>
      </c>
      <c r="I27" s="70">
        <f t="shared" si="8"/>
        <v>6086</v>
      </c>
      <c r="J27" s="71">
        <f t="shared" si="3"/>
        <v>25088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25088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13388</v>
      </c>
      <c r="E28" s="189"/>
      <c r="F28" s="189"/>
      <c r="G28" s="74">
        <f t="shared" si="2"/>
        <v>13388</v>
      </c>
      <c r="H28" s="65"/>
      <c r="I28" s="65"/>
      <c r="J28" s="74">
        <f t="shared" si="3"/>
        <v>13388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13388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137</v>
      </c>
      <c r="E30" s="189"/>
      <c r="F30" s="189"/>
      <c r="G30" s="74">
        <f t="shared" si="2"/>
        <v>137</v>
      </c>
      <c r="H30" s="72"/>
      <c r="I30" s="72"/>
      <c r="J30" s="74">
        <f t="shared" si="3"/>
        <v>137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137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17649</v>
      </c>
      <c r="E31" s="189"/>
      <c r="F31" s="189"/>
      <c r="G31" s="74">
        <f t="shared" si="2"/>
        <v>17649</v>
      </c>
      <c r="H31" s="72"/>
      <c r="I31" s="72">
        <v>6086</v>
      </c>
      <c r="J31" s="74">
        <f t="shared" si="3"/>
        <v>11563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11563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1911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1911</v>
      </c>
      <c r="H32" s="73">
        <f t="shared" si="11"/>
        <v>0</v>
      </c>
      <c r="I32" s="73">
        <f t="shared" si="11"/>
        <v>0</v>
      </c>
      <c r="J32" s="74">
        <f t="shared" si="3"/>
        <v>1911</v>
      </c>
      <c r="K32" s="73">
        <f t="shared" si="11"/>
        <v>0</v>
      </c>
      <c r="L32" s="73">
        <f t="shared" si="11"/>
        <v>0</v>
      </c>
      <c r="M32" s="73">
        <f t="shared" si="11"/>
        <v>6</v>
      </c>
      <c r="N32" s="74">
        <f t="shared" si="4"/>
        <v>-6</v>
      </c>
      <c r="O32" s="73">
        <f t="shared" si="11"/>
        <v>0</v>
      </c>
      <c r="P32" s="73">
        <f t="shared" si="11"/>
        <v>0</v>
      </c>
      <c r="Q32" s="74">
        <f t="shared" si="9"/>
        <v>-6</v>
      </c>
      <c r="R32" s="74">
        <f t="shared" si="10"/>
        <v>1917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1911</v>
      </c>
      <c r="E33" s="189"/>
      <c r="F33" s="189"/>
      <c r="G33" s="74">
        <f t="shared" si="2"/>
        <v>1911</v>
      </c>
      <c r="H33" s="72"/>
      <c r="I33" s="72"/>
      <c r="J33" s="74">
        <f t="shared" si="3"/>
        <v>1911</v>
      </c>
      <c r="K33" s="72"/>
      <c r="L33" s="72"/>
      <c r="M33" s="72">
        <v>6</v>
      </c>
      <c r="N33" s="74">
        <f t="shared" si="4"/>
        <v>-6</v>
      </c>
      <c r="O33" s="72"/>
      <c r="P33" s="72"/>
      <c r="Q33" s="74">
        <f t="shared" si="9"/>
        <v>-6</v>
      </c>
      <c r="R33" s="74">
        <f t="shared" si="10"/>
        <v>1917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33115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33115</v>
      </c>
      <c r="H38" s="75">
        <f t="shared" si="12"/>
        <v>0</v>
      </c>
      <c r="I38" s="75">
        <f t="shared" si="12"/>
        <v>6086</v>
      </c>
      <c r="J38" s="74">
        <f t="shared" si="3"/>
        <v>27029</v>
      </c>
      <c r="K38" s="75">
        <f t="shared" si="12"/>
        <v>0</v>
      </c>
      <c r="L38" s="75">
        <f t="shared" si="12"/>
        <v>0</v>
      </c>
      <c r="M38" s="75">
        <f t="shared" si="12"/>
        <v>6</v>
      </c>
      <c r="N38" s="74">
        <f t="shared" si="4"/>
        <v>-6</v>
      </c>
      <c r="O38" s="75">
        <f t="shared" si="12"/>
        <v>0</v>
      </c>
      <c r="P38" s="75">
        <f t="shared" si="12"/>
        <v>0</v>
      </c>
      <c r="Q38" s="74">
        <f t="shared" si="9"/>
        <v>-6</v>
      </c>
      <c r="R38" s="74">
        <f t="shared" si="10"/>
        <v>27035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33971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33973</v>
      </c>
      <c r="H40" s="438">
        <f t="shared" si="13"/>
        <v>0</v>
      </c>
      <c r="I40" s="438">
        <f t="shared" si="13"/>
        <v>6086</v>
      </c>
      <c r="J40" s="438">
        <f t="shared" si="13"/>
        <v>27887</v>
      </c>
      <c r="K40" s="438">
        <f t="shared" si="13"/>
        <v>393</v>
      </c>
      <c r="L40" s="438">
        <f t="shared" si="13"/>
        <v>15</v>
      </c>
      <c r="M40" s="438">
        <f t="shared" si="13"/>
        <v>6</v>
      </c>
      <c r="N40" s="438">
        <f t="shared" si="13"/>
        <v>402</v>
      </c>
      <c r="O40" s="438">
        <f t="shared" si="13"/>
        <v>0</v>
      </c>
      <c r="P40" s="438">
        <f t="shared" si="13"/>
        <v>0</v>
      </c>
      <c r="Q40" s="438">
        <f t="shared" si="13"/>
        <v>402</v>
      </c>
      <c r="R40" s="438">
        <f t="shared" si="13"/>
        <v>27485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915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5"/>
      <c r="L44" s="605"/>
      <c r="M44" s="605"/>
      <c r="N44" s="605"/>
      <c r="O44" s="606" t="s">
        <v>869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67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01.01.-30.06.2008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7798</v>
      </c>
      <c r="D11" s="119">
        <f>SUM(D12:D14)</f>
        <v>0</v>
      </c>
      <c r="E11" s="120">
        <f>SUM(E12:E14)</f>
        <v>7798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7798</v>
      </c>
      <c r="D12" s="108"/>
      <c r="E12" s="120">
        <f aca="true" t="shared" si="0" ref="E12:E42">C12-D12</f>
        <v>7798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31</v>
      </c>
      <c r="D16" s="119">
        <f>+D17+D18</f>
        <v>0</v>
      </c>
      <c r="E16" s="120">
        <f t="shared" si="0"/>
        <v>31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31</v>
      </c>
      <c r="D18" s="108"/>
      <c r="E18" s="120">
        <f t="shared" si="0"/>
        <v>31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7829</v>
      </c>
      <c r="D19" s="104">
        <f>D11+D15+D16</f>
        <v>0</v>
      </c>
      <c r="E19" s="118">
        <f>E11+E15+E16</f>
        <v>7829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15</v>
      </c>
      <c r="D21" s="108"/>
      <c r="E21" s="120">
        <f t="shared" si="0"/>
        <v>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1134</v>
      </c>
      <c r="D24" s="119">
        <f>SUM(D25:D27)</f>
        <v>1134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59</v>
      </c>
      <c r="D25" s="108">
        <v>59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22</v>
      </c>
      <c r="D26" s="108">
        <v>22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1053</v>
      </c>
      <c r="D27" s="108">
        <v>1053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263</v>
      </c>
      <c r="D38" s="105">
        <f>SUM(D39:D42)</f>
        <v>263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263</v>
      </c>
      <c r="D42" s="108">
        <v>263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1399</v>
      </c>
      <c r="D43" s="104">
        <f>D24+D28+D29+D31+D30+D32+D33+D38</f>
        <v>1399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9243</v>
      </c>
      <c r="D44" s="103">
        <f>D43+D21+D19+D9</f>
        <v>1399</v>
      </c>
      <c r="E44" s="118">
        <f>E43+E21+E19+E9</f>
        <v>7844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2152</v>
      </c>
      <c r="D71" s="105">
        <f>SUM(D72:D74)</f>
        <v>2152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1509</v>
      </c>
      <c r="D73" s="108">
        <v>1509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643</v>
      </c>
      <c r="D74" s="108">
        <v>643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214</v>
      </c>
      <c r="D85" s="104">
        <f>SUM(D86:D90)+D94</f>
        <v>214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17</v>
      </c>
      <c r="D89" s="108">
        <v>17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191</v>
      </c>
      <c r="D90" s="103">
        <f>SUM(D91:D93)</f>
        <v>191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190</v>
      </c>
      <c r="D93" s="108">
        <v>190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6114</v>
      </c>
      <c r="D95" s="108">
        <v>6114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8480</v>
      </c>
      <c r="D96" s="104">
        <f>D85+D80+D75+D71+D95</f>
        <v>8480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8480</v>
      </c>
      <c r="D97" s="104">
        <f>D96+D68+D66</f>
        <v>8480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913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2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01.01.-30.06.2008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7790099.306</v>
      </c>
      <c r="D12" s="98"/>
      <c r="E12" s="98"/>
      <c r="F12" s="98">
        <v>31174</v>
      </c>
      <c r="G12" s="98"/>
      <c r="H12" s="98">
        <v>6086</v>
      </c>
      <c r="I12" s="434">
        <f>F12+G12-H12</f>
        <v>25088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1000000</v>
      </c>
      <c r="D15" s="98"/>
      <c r="E15" s="98"/>
      <c r="F15" s="98">
        <v>1917</v>
      </c>
      <c r="G15" s="98"/>
      <c r="H15" s="98"/>
      <c r="I15" s="434">
        <f t="shared" si="0"/>
        <v>1917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8790099.306</v>
      </c>
      <c r="D17" s="85">
        <f t="shared" si="1"/>
        <v>0</v>
      </c>
      <c r="E17" s="85">
        <f t="shared" si="1"/>
        <v>0</v>
      </c>
      <c r="F17" s="85">
        <f t="shared" si="1"/>
        <v>33121</v>
      </c>
      <c r="G17" s="85">
        <f t="shared" si="1"/>
        <v>0</v>
      </c>
      <c r="H17" s="85">
        <f t="shared" si="1"/>
        <v>6086</v>
      </c>
      <c r="I17" s="434">
        <f t="shared" si="0"/>
        <v>27035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128406</v>
      </c>
      <c r="D19" s="98"/>
      <c r="E19" s="98"/>
      <c r="F19" s="98">
        <v>686</v>
      </c>
      <c r="G19" s="98"/>
      <c r="H19" s="98"/>
      <c r="I19" s="434">
        <f t="shared" si="0"/>
        <v>686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128406</v>
      </c>
      <c r="D26" s="85">
        <f t="shared" si="2"/>
        <v>0</v>
      </c>
      <c r="E26" s="85">
        <f t="shared" si="2"/>
        <v>0</v>
      </c>
      <c r="F26" s="85">
        <f t="shared" si="2"/>
        <v>686</v>
      </c>
      <c r="G26" s="85">
        <f t="shared" si="2"/>
        <v>0</v>
      </c>
      <c r="H26" s="85">
        <f t="shared" si="2"/>
        <v>0</v>
      </c>
      <c r="I26" s="434">
        <f t="shared" si="0"/>
        <v>686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913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1"/>
  <sheetViews>
    <sheetView workbookViewId="0" topLeftCell="A1">
      <selection activeCell="D60" sqref="D6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01.01.-30.06.2008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12444</v>
      </c>
      <c r="D12" s="571">
        <v>0.5917</v>
      </c>
      <c r="E12" s="441"/>
      <c r="F12" s="443">
        <f aca="true" t="shared" si="0" ref="F12:F17">C12-E12</f>
        <v>12444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71</v>
      </c>
      <c r="D16" s="571">
        <v>0.6671</v>
      </c>
      <c r="E16" s="441"/>
      <c r="F16" s="443">
        <f t="shared" si="0"/>
        <v>71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883</v>
      </c>
      <c r="B18" s="40"/>
      <c r="C18" s="441">
        <v>356</v>
      </c>
      <c r="D18" s="571">
        <v>0.9036</v>
      </c>
      <c r="E18" s="441"/>
      <c r="F18" s="443">
        <f>C18-E18</f>
        <v>356</v>
      </c>
    </row>
    <row r="19" spans="1:6" ht="12.75">
      <c r="A19" s="36" t="s">
        <v>884</v>
      </c>
      <c r="B19" s="40"/>
      <c r="C19" s="441">
        <v>236</v>
      </c>
      <c r="D19" s="571">
        <v>0.6832</v>
      </c>
      <c r="E19" s="441"/>
      <c r="F19" s="443">
        <v>236</v>
      </c>
    </row>
    <row r="20" spans="1:16" ht="11.25" customHeight="1">
      <c r="A20" s="38" t="s">
        <v>565</v>
      </c>
      <c r="B20" s="39" t="s">
        <v>833</v>
      </c>
      <c r="C20" s="429">
        <f>SUM(C12:C19)</f>
        <v>13388</v>
      </c>
      <c r="D20" s="429"/>
      <c r="E20" s="429">
        <f>SUM(E12:E17)</f>
        <v>0</v>
      </c>
      <c r="F20" s="442">
        <f>SUM(F12:F19)</f>
        <v>13388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40"/>
      <c r="C27" s="441">
        <v>14</v>
      </c>
      <c r="D27" s="571">
        <v>0.28</v>
      </c>
      <c r="E27" s="441"/>
      <c r="F27" s="443">
        <f>C27-E27</f>
        <v>14</v>
      </c>
    </row>
    <row r="28" spans="1:6" ht="12.75">
      <c r="A28" s="36" t="s">
        <v>886</v>
      </c>
      <c r="B28" s="37"/>
      <c r="C28" s="441">
        <v>112</v>
      </c>
      <c r="D28" s="571">
        <v>0.25</v>
      </c>
      <c r="E28" s="441"/>
      <c r="F28" s="443">
        <f>C28-E28</f>
        <v>112</v>
      </c>
    </row>
    <row r="29" spans="1:16" ht="12" customHeight="1">
      <c r="A29" s="38" t="s">
        <v>601</v>
      </c>
      <c r="B29" s="39" t="s">
        <v>837</v>
      </c>
      <c r="C29" s="429">
        <f>SUM(C26:C28)</f>
        <v>137</v>
      </c>
      <c r="D29" s="429"/>
      <c r="E29" s="429">
        <f>SUM(E26:E28)</f>
        <v>0</v>
      </c>
      <c r="F29" s="442">
        <f>SUM(F26:F28)</f>
        <v>137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8.75" customHeight="1">
      <c r="A30" s="36" t="s">
        <v>838</v>
      </c>
      <c r="B30" s="40"/>
      <c r="C30" s="429"/>
      <c r="D30" s="429"/>
      <c r="E30" s="429"/>
      <c r="F30" s="442"/>
    </row>
    <row r="31" spans="1:6" ht="12.75">
      <c r="A31" s="36" t="s">
        <v>871</v>
      </c>
      <c r="B31" s="40"/>
      <c r="C31" s="441">
        <v>2</v>
      </c>
      <c r="D31" s="571">
        <v>0.0678</v>
      </c>
      <c r="E31" s="441"/>
      <c r="F31" s="443">
        <f aca="true" t="shared" si="1" ref="F31:F46">C31-E31</f>
        <v>2</v>
      </c>
    </row>
    <row r="32" spans="1:6" ht="12.75">
      <c r="A32" s="36" t="s">
        <v>872</v>
      </c>
      <c r="B32" s="40"/>
      <c r="C32" s="441">
        <v>2</v>
      </c>
      <c r="D32" s="571">
        <v>0.057</v>
      </c>
      <c r="E32" s="441">
        <v>2</v>
      </c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0.0052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12</v>
      </c>
      <c r="D34" s="571">
        <v>0.18</v>
      </c>
      <c r="E34" s="441"/>
      <c r="F34" s="443">
        <f t="shared" si="1"/>
        <v>12</v>
      </c>
    </row>
    <row r="35" spans="1:6" ht="12.75">
      <c r="A35" s="36" t="s">
        <v>889</v>
      </c>
      <c r="B35" s="37"/>
      <c r="C35" s="441">
        <v>15</v>
      </c>
      <c r="D35" s="571">
        <v>0.0277</v>
      </c>
      <c r="E35" s="441"/>
      <c r="F35" s="443">
        <f t="shared" si="1"/>
        <v>15</v>
      </c>
    </row>
    <row r="36" spans="1:6" ht="12.75">
      <c r="A36" s="36" t="s">
        <v>890</v>
      </c>
      <c r="B36" s="37"/>
      <c r="C36" s="441">
        <v>0</v>
      </c>
      <c r="D36" s="571">
        <v>0.0022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1</v>
      </c>
      <c r="D37" s="571">
        <v>0.0017</v>
      </c>
      <c r="E37" s="441"/>
      <c r="F37" s="443">
        <f t="shared" si="1"/>
        <v>1</v>
      </c>
    </row>
    <row r="38" spans="1:6" ht="12.75">
      <c r="A38" s="36" t="s">
        <v>892</v>
      </c>
      <c r="B38" s="37"/>
      <c r="C38" s="441">
        <v>0</v>
      </c>
      <c r="D38" s="571">
        <v>0.0006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1">
        <v>0.0002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0</v>
      </c>
      <c r="D40" s="571">
        <v>0.0001</v>
      </c>
      <c r="E40" s="441"/>
      <c r="F40" s="443">
        <f t="shared" si="1"/>
        <v>0</v>
      </c>
    </row>
    <row r="41" spans="1:6" ht="12.75">
      <c r="A41" s="36" t="s">
        <v>895</v>
      </c>
      <c r="B41" s="37"/>
      <c r="C41" s="441">
        <v>0</v>
      </c>
      <c r="D41" s="571">
        <v>0.0001</v>
      </c>
      <c r="E41" s="441"/>
      <c r="F41" s="443">
        <f t="shared" si="1"/>
        <v>0</v>
      </c>
    </row>
    <row r="42" spans="1:6" ht="12.75">
      <c r="A42" s="36" t="s">
        <v>896</v>
      </c>
      <c r="B42" s="37"/>
      <c r="C42" s="441">
        <v>37</v>
      </c>
      <c r="D42" s="571">
        <v>0.2577</v>
      </c>
      <c r="E42" s="441"/>
      <c r="F42" s="443">
        <f t="shared" si="1"/>
        <v>37</v>
      </c>
    </row>
    <row r="43" spans="1:6" ht="12.75">
      <c r="A43" s="36" t="s">
        <v>897</v>
      </c>
      <c r="B43" s="37"/>
      <c r="C43" s="441">
        <v>30</v>
      </c>
      <c r="D43" s="571">
        <v>0</v>
      </c>
      <c r="E43" s="441"/>
      <c r="F43" s="443">
        <f t="shared" si="1"/>
        <v>30</v>
      </c>
    </row>
    <row r="44" spans="1:6" ht="12.75">
      <c r="A44" s="36" t="s">
        <v>898</v>
      </c>
      <c r="B44" s="37"/>
      <c r="C44" s="441">
        <v>1</v>
      </c>
      <c r="D44" s="571">
        <v>0.0002</v>
      </c>
      <c r="E44" s="441"/>
      <c r="F44" s="443">
        <f t="shared" si="1"/>
        <v>1</v>
      </c>
    </row>
    <row r="45" spans="1:6" ht="12.75">
      <c r="A45" s="36" t="s">
        <v>899</v>
      </c>
      <c r="B45" s="37"/>
      <c r="C45" s="441">
        <v>2786</v>
      </c>
      <c r="D45" s="571">
        <v>0.1163</v>
      </c>
      <c r="E45" s="441">
        <v>2786</v>
      </c>
      <c r="F45" s="443">
        <f t="shared" si="1"/>
        <v>0</v>
      </c>
    </row>
    <row r="46" spans="1:6" ht="12.75">
      <c r="A46" s="36" t="s">
        <v>900</v>
      </c>
      <c r="B46" s="37"/>
      <c r="C46" s="441">
        <v>620</v>
      </c>
      <c r="D46" s="571">
        <v>0.3861</v>
      </c>
      <c r="E46" s="441"/>
      <c r="F46" s="443">
        <f t="shared" si="1"/>
        <v>620</v>
      </c>
    </row>
    <row r="47" spans="1:6" ht="12.75">
      <c r="A47" s="36" t="s">
        <v>901</v>
      </c>
      <c r="B47" s="37"/>
      <c r="C47" s="441">
        <v>0</v>
      </c>
      <c r="D47" s="571">
        <v>0.0002</v>
      </c>
      <c r="E47" s="441"/>
      <c r="F47" s="443">
        <v>0</v>
      </c>
    </row>
    <row r="48" spans="1:6" ht="12.75">
      <c r="A48" s="36" t="s">
        <v>902</v>
      </c>
      <c r="B48" s="37"/>
      <c r="C48" s="441">
        <v>826</v>
      </c>
      <c r="D48" s="571">
        <v>0.1185</v>
      </c>
      <c r="E48" s="441">
        <v>826</v>
      </c>
      <c r="F48" s="443">
        <v>0</v>
      </c>
    </row>
    <row r="49" spans="1:6" ht="12.75">
      <c r="A49" s="36" t="s">
        <v>903</v>
      </c>
      <c r="B49" s="37"/>
      <c r="C49" s="441">
        <v>763</v>
      </c>
      <c r="D49" s="571">
        <v>0.0553</v>
      </c>
      <c r="E49" s="441">
        <v>763</v>
      </c>
      <c r="F49" s="443">
        <v>0</v>
      </c>
    </row>
    <row r="50" spans="1:6" ht="12.75">
      <c r="A50" s="36" t="s">
        <v>904</v>
      </c>
      <c r="B50" s="37"/>
      <c r="C50" s="441">
        <v>123</v>
      </c>
      <c r="D50" s="571">
        <v>0.0427</v>
      </c>
      <c r="E50" s="441">
        <v>123</v>
      </c>
      <c r="F50" s="443">
        <v>0</v>
      </c>
    </row>
    <row r="51" spans="1:6" ht="12.75">
      <c r="A51" s="36" t="s">
        <v>905</v>
      </c>
      <c r="B51" s="37"/>
      <c r="C51" s="441">
        <v>465</v>
      </c>
      <c r="D51" s="571">
        <v>0.0082</v>
      </c>
      <c r="E51" s="441">
        <v>465</v>
      </c>
      <c r="F51" s="443">
        <v>0</v>
      </c>
    </row>
    <row r="52" spans="1:6" ht="12.75">
      <c r="A52" s="36" t="s">
        <v>906</v>
      </c>
      <c r="B52" s="37"/>
      <c r="C52" s="441">
        <v>505</v>
      </c>
      <c r="D52" s="571">
        <v>0.0128</v>
      </c>
      <c r="E52" s="441">
        <v>505</v>
      </c>
      <c r="F52" s="443">
        <v>0</v>
      </c>
    </row>
    <row r="53" spans="1:6" ht="12.75">
      <c r="A53" s="36" t="s">
        <v>907</v>
      </c>
      <c r="B53" s="37"/>
      <c r="C53" s="441">
        <v>171</v>
      </c>
      <c r="D53" s="571">
        <v>0.01</v>
      </c>
      <c r="E53" s="441">
        <v>171</v>
      </c>
      <c r="F53" s="443">
        <v>0</v>
      </c>
    </row>
    <row r="54" spans="1:6" ht="12.75">
      <c r="A54" s="36" t="s">
        <v>908</v>
      </c>
      <c r="B54" s="37"/>
      <c r="C54" s="441">
        <v>141</v>
      </c>
      <c r="D54" s="571">
        <v>0.0023</v>
      </c>
      <c r="E54" s="441">
        <v>141</v>
      </c>
      <c r="F54" s="443">
        <v>0</v>
      </c>
    </row>
    <row r="55" spans="1:6" ht="12.75">
      <c r="A55" s="36" t="s">
        <v>909</v>
      </c>
      <c r="B55" s="37"/>
      <c r="C55" s="441">
        <v>315</v>
      </c>
      <c r="D55" s="571">
        <v>0.0141</v>
      </c>
      <c r="E55" s="441">
        <v>315</v>
      </c>
      <c r="F55" s="443">
        <v>0</v>
      </c>
    </row>
    <row r="56" spans="1:6" ht="12.75">
      <c r="A56" s="36" t="s">
        <v>910</v>
      </c>
      <c r="B56" s="37"/>
      <c r="C56" s="441">
        <v>375</v>
      </c>
      <c r="D56" s="571">
        <v>0.0234</v>
      </c>
      <c r="E56" s="441">
        <v>375</v>
      </c>
      <c r="F56" s="443">
        <v>0</v>
      </c>
    </row>
    <row r="57" spans="1:16" ht="14.25" customHeight="1">
      <c r="A57" s="38" t="s">
        <v>839</v>
      </c>
      <c r="B57" s="39" t="s">
        <v>840</v>
      </c>
      <c r="C57" s="429">
        <f>SUM(C31:C56)</f>
        <v>7190</v>
      </c>
      <c r="D57" s="429"/>
      <c r="E57" s="429">
        <f>SUM(E31:E56)</f>
        <v>6472</v>
      </c>
      <c r="F57" s="442">
        <f>SUM(F31:F56)</f>
        <v>718</v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16" ht="20.25" customHeight="1">
      <c r="A58" s="41" t="s">
        <v>841</v>
      </c>
      <c r="B58" s="39" t="s">
        <v>842</v>
      </c>
      <c r="C58" s="429">
        <f>C57+C29+C24+C20</f>
        <v>20715</v>
      </c>
      <c r="D58" s="429"/>
      <c r="E58" s="429">
        <f>E57+E29+E24+E20</f>
        <v>6472</v>
      </c>
      <c r="F58" s="442">
        <f>F57+F29+F24+F20</f>
        <v>14243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5" customHeight="1">
      <c r="A59" s="34" t="s">
        <v>843</v>
      </c>
      <c r="B59" s="39"/>
      <c r="C59" s="429"/>
      <c r="D59" s="429"/>
      <c r="E59" s="429"/>
      <c r="F59" s="442"/>
    </row>
    <row r="60" spans="1:6" ht="14.25" customHeight="1">
      <c r="A60" s="36" t="s">
        <v>830</v>
      </c>
      <c r="B60" s="40"/>
      <c r="C60" s="429"/>
      <c r="D60" s="429"/>
      <c r="E60" s="429"/>
      <c r="F60" s="442"/>
    </row>
    <row r="61" spans="1:6" ht="12.75">
      <c r="A61" s="36" t="s">
        <v>831</v>
      </c>
      <c r="B61" s="40"/>
      <c r="C61" s="441"/>
      <c r="D61" s="441"/>
      <c r="E61" s="441"/>
      <c r="F61" s="443">
        <f>C61-E61</f>
        <v>0</v>
      </c>
    </row>
    <row r="62" spans="1:6" ht="12.75">
      <c r="A62" s="36" t="s">
        <v>832</v>
      </c>
      <c r="B62" s="40"/>
      <c r="C62" s="441"/>
      <c r="D62" s="441"/>
      <c r="E62" s="441"/>
      <c r="F62" s="443">
        <f>C62-E62</f>
        <v>0</v>
      </c>
    </row>
    <row r="63" spans="1:16" ht="15" customHeight="1">
      <c r="A63" s="38" t="s">
        <v>565</v>
      </c>
      <c r="B63" s="39" t="s">
        <v>844</v>
      </c>
      <c r="C63" s="429">
        <f>SUM(C61:C62)</f>
        <v>0</v>
      </c>
      <c r="D63" s="429"/>
      <c r="E63" s="429">
        <f>SUM(E61:E62)</f>
        <v>0</v>
      </c>
      <c r="F63" s="442">
        <f>SUM(F61:F62)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5.75" customHeight="1">
      <c r="A64" s="36" t="s">
        <v>834</v>
      </c>
      <c r="B64" s="40"/>
      <c r="C64" s="429"/>
      <c r="D64" s="429"/>
      <c r="E64" s="429"/>
      <c r="F64" s="442"/>
    </row>
    <row r="65" spans="1:6" ht="12.75">
      <c r="A65" s="36" t="s">
        <v>544</v>
      </c>
      <c r="B65" s="40"/>
      <c r="C65" s="441"/>
      <c r="D65" s="441"/>
      <c r="E65" s="441"/>
      <c r="F65" s="443">
        <f>C65-E65</f>
        <v>0</v>
      </c>
    </row>
    <row r="66" spans="1:6" ht="12.75">
      <c r="A66" s="36" t="s">
        <v>547</v>
      </c>
      <c r="B66" s="40"/>
      <c r="C66" s="441"/>
      <c r="D66" s="441"/>
      <c r="E66" s="441"/>
      <c r="F66" s="443">
        <f>C66-E66</f>
        <v>0</v>
      </c>
    </row>
    <row r="67" spans="1:16" ht="11.25" customHeight="1">
      <c r="A67" s="38" t="s">
        <v>582</v>
      </c>
      <c r="B67" s="39" t="s">
        <v>845</v>
      </c>
      <c r="C67" s="429">
        <f>SUM(C65:C66)</f>
        <v>0</v>
      </c>
      <c r="D67" s="429"/>
      <c r="E67" s="429">
        <f>SUM(E65:E66)</f>
        <v>0</v>
      </c>
      <c r="F67" s="442">
        <f>SUM(F65:F66)</f>
        <v>0</v>
      </c>
      <c r="G67" s="516"/>
      <c r="H67" s="516"/>
      <c r="I67" s="516"/>
      <c r="J67" s="516"/>
      <c r="K67" s="516"/>
      <c r="L67" s="516"/>
      <c r="M67" s="516"/>
      <c r="N67" s="516"/>
      <c r="O67" s="516"/>
      <c r="P67" s="516"/>
    </row>
    <row r="68" spans="1:6" ht="15" customHeight="1">
      <c r="A68" s="36" t="s">
        <v>836</v>
      </c>
      <c r="B68" s="40"/>
      <c r="C68" s="429"/>
      <c r="D68" s="429"/>
      <c r="E68" s="429"/>
      <c r="F68" s="442"/>
    </row>
    <row r="69" spans="1:6" ht="12.75">
      <c r="A69" s="36" t="s">
        <v>544</v>
      </c>
      <c r="B69" s="40"/>
      <c r="C69" s="441"/>
      <c r="D69" s="441"/>
      <c r="E69" s="441"/>
      <c r="F69" s="443">
        <f>C69-E69</f>
        <v>0</v>
      </c>
    </row>
    <row r="70" spans="1:6" ht="12.75">
      <c r="A70" s="36" t="s">
        <v>547</v>
      </c>
      <c r="B70" s="40"/>
      <c r="C70" s="441"/>
      <c r="D70" s="441"/>
      <c r="E70" s="441"/>
      <c r="F70" s="443">
        <f>C70-E70</f>
        <v>0</v>
      </c>
    </row>
    <row r="71" spans="1:16" ht="15.75" customHeight="1">
      <c r="A71" s="38" t="s">
        <v>601</v>
      </c>
      <c r="B71" s="39" t="s">
        <v>846</v>
      </c>
      <c r="C71" s="429">
        <f>SUM(C69:C70)</f>
        <v>0</v>
      </c>
      <c r="D71" s="429"/>
      <c r="E71" s="429">
        <f>SUM(E69:E70)</f>
        <v>0</v>
      </c>
      <c r="F71" s="442">
        <f>SUM(F69:F70)</f>
        <v>0</v>
      </c>
      <c r="G71" s="516"/>
      <c r="H71" s="516"/>
      <c r="I71" s="516"/>
      <c r="J71" s="516"/>
      <c r="K71" s="516"/>
      <c r="L71" s="516"/>
      <c r="M71" s="516"/>
      <c r="N71" s="516"/>
      <c r="O71" s="516"/>
      <c r="P71" s="516"/>
    </row>
    <row r="72" spans="1:6" ht="12.75" customHeight="1">
      <c r="A72" s="36" t="s">
        <v>838</v>
      </c>
      <c r="B72" s="40"/>
      <c r="C72" s="429"/>
      <c r="D72" s="429"/>
      <c r="E72" s="429"/>
      <c r="F72" s="442"/>
    </row>
    <row r="73" spans="1:6" ht="12.75">
      <c r="A73" s="36" t="s">
        <v>544</v>
      </c>
      <c r="B73" s="40"/>
      <c r="C73" s="441"/>
      <c r="D73" s="441"/>
      <c r="E73" s="441"/>
      <c r="F73" s="443">
        <f>C73-E73</f>
        <v>0</v>
      </c>
    </row>
    <row r="74" spans="1:6" ht="12.75">
      <c r="A74" s="36" t="s">
        <v>547</v>
      </c>
      <c r="B74" s="40"/>
      <c r="C74" s="441"/>
      <c r="D74" s="441"/>
      <c r="E74" s="441"/>
      <c r="F74" s="443">
        <f>C74-E74</f>
        <v>0</v>
      </c>
    </row>
    <row r="75" spans="1:16" ht="17.25" customHeight="1">
      <c r="A75" s="38" t="s">
        <v>839</v>
      </c>
      <c r="B75" s="39" t="s">
        <v>847</v>
      </c>
      <c r="C75" s="429">
        <f>SUM(C73:C74)</f>
        <v>0</v>
      </c>
      <c r="D75" s="429"/>
      <c r="E75" s="429">
        <f>SUM(E73:E74)</f>
        <v>0</v>
      </c>
      <c r="F75" s="442">
        <f>SUM(F73:F74)</f>
        <v>0</v>
      </c>
      <c r="G75" s="516"/>
      <c r="H75" s="516"/>
      <c r="I75" s="516"/>
      <c r="J75" s="516"/>
      <c r="K75" s="516"/>
      <c r="L75" s="516"/>
      <c r="M75" s="516"/>
      <c r="N75" s="516"/>
      <c r="O75" s="516"/>
      <c r="P75" s="516"/>
    </row>
    <row r="76" spans="1:16" ht="19.5" customHeight="1">
      <c r="A76" s="41" t="s">
        <v>848</v>
      </c>
      <c r="B76" s="39" t="s">
        <v>849</v>
      </c>
      <c r="C76" s="429">
        <f>C75+C71+C67+C63</f>
        <v>0</v>
      </c>
      <c r="D76" s="429"/>
      <c r="E76" s="429">
        <f>E75+E71+E67+E63</f>
        <v>0</v>
      </c>
      <c r="F76" s="442">
        <f>F75+F71+F67+F63</f>
        <v>0</v>
      </c>
      <c r="G76" s="516"/>
      <c r="H76" s="516"/>
      <c r="I76" s="516"/>
      <c r="J76" s="516"/>
      <c r="K76" s="516"/>
      <c r="L76" s="516"/>
      <c r="M76" s="516"/>
      <c r="N76" s="516"/>
      <c r="O76" s="516"/>
      <c r="P76" s="516"/>
    </row>
    <row r="77" spans="1:6" ht="19.5" customHeight="1">
      <c r="A77" s="42"/>
      <c r="B77" s="43"/>
      <c r="C77" s="44"/>
      <c r="D77" s="44"/>
      <c r="E77" s="44"/>
      <c r="F77" s="44"/>
    </row>
    <row r="78" spans="1:6" ht="12.75">
      <c r="A78" s="452" t="s">
        <v>916</v>
      </c>
      <c r="B78" s="453"/>
      <c r="C78" s="627" t="s">
        <v>850</v>
      </c>
      <c r="D78" s="627"/>
      <c r="E78" s="627"/>
      <c r="F78" s="627"/>
    </row>
    <row r="79" spans="1:6" ht="12.75">
      <c r="A79" s="517" t="s">
        <v>911</v>
      </c>
      <c r="B79" s="518"/>
      <c r="C79" s="517" t="s">
        <v>873</v>
      </c>
      <c r="D79" s="517"/>
      <c r="E79" s="517"/>
      <c r="F79" s="517"/>
    </row>
    <row r="80" spans="1:6" ht="12.75">
      <c r="A80" s="517"/>
      <c r="B80" s="518"/>
      <c r="C80" s="627" t="s">
        <v>858</v>
      </c>
      <c r="D80" s="627"/>
      <c r="E80" s="627"/>
      <c r="F80" s="627"/>
    </row>
    <row r="81" spans="3:5" ht="12.75">
      <c r="C81" s="517" t="s">
        <v>875</v>
      </c>
      <c r="E81" s="517"/>
    </row>
  </sheetData>
  <sheetProtection/>
  <mergeCells count="4">
    <mergeCell ref="B5:D5"/>
    <mergeCell ref="B6:C6"/>
    <mergeCell ref="C80:F80"/>
    <mergeCell ref="C78:F7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F74 C61:F62 C65:F66 C69:F70 C22:F23 C26:F28 C12:F19 C31:F5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2008-03-13T09:05:33Z</cp:lastPrinted>
  <dcterms:created xsi:type="dcterms:W3CDTF">2000-06-29T12:02:40Z</dcterms:created>
  <dcterms:modified xsi:type="dcterms:W3CDTF">2008-07-25T06:53:37Z</dcterms:modified>
  <cp:category/>
  <cp:version/>
  <cp:contentType/>
  <cp:contentStatus/>
</cp:coreProperties>
</file>