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<sst xmlns="http://schemas.openxmlformats.org/spreadsheetml/2006/main" count="1061" uniqueCount="873">
  <si>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</si>
  <si>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</si>
  <si>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</si>
  <si>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</si>
  <si>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</si>
  <si>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</si>
  <si>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</si>
  <si>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</si>
  <si>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</si>
  <si>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</si>
  <si>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</si>
  <si>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</si>
  <si>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</si>
  <si>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</si>
  <si>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</si>
  <si>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</si>
  <si>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</si>
  <si>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</si>
  <si>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</si>
  <si>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</si>
  <si>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</si>
  <si>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</si>
  <si>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</si>
  <si>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</si>
  <si>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</si>
  <si>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</si>
  <si>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</si>
  <si>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</si>
  <si>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</si>
  <si>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</si>
  <si>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</si>
  <si>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</si>
  <si>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</si>
  <si>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</si>
  <si>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</si>
  <si>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</si>
  <si>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</si>
  <si>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</si>
  <si>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</si>
  <si>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</si>
  <si>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</si>
  <si>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</si>
  <si>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</si>
  <si>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</si>
  <si>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</si>
  <si>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</si>
  <si>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</si>
  <si>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</si>
  <si>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</si>
  <si>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</si>
  <si>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</si>
  <si>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</si>
  <si>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</si>
  <si>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</si>
  <si>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</si>
  <si>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</si>
  <si>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</si>
  <si>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</si>
  <si>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</si>
  <si>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</si>
  <si>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</si>
  <si>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</si>
  <si>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</si>
  <si>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</si>
  <si>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</si>
  <si>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</si>
  <si>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</si>
  <si>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</si>
  <si>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</si>
  <si>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</si>
  <si>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</si>
  <si>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</si>
  <si>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</si>
  <si>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</si>
  <si>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</si>
  <si>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</si>
  <si>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</si>
  <si>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</si>
  <si>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</si>
  <si>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</si>
  <si>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</si>
  <si>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</si>
  <si>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</si>
  <si>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</si>
  <si>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</si>
  <si>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</si>
  <si>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</si>
  <si>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</si>
  <si>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</si>
  <si>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</si>
  <si>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</si>
  <si>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</si>
  <si>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</si>
  <si>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</si>
  <si>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</si>
  <si>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</si>
  <si>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</si>
  <si>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</si>
  <si>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</si>
  <si>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</si>
  <si>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</si>
  <si>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</si>
  <si>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</si>
  <si>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</si>
  <si>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</si>
  <si>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</si>
  <si>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</si>
  <si>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</si>
  <si>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</si>
  <si>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</si>
  <si>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</si>
  <si>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</si>
  <si>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</si>
  <si>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</si>
  <si>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</si>
  <si>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</si>
  <si>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</si>
  <si>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</si>
  <si>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</si>
  <si>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</si>
  <si>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</si>
  <si>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</si>
  <si>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</si>
  <si>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</si>
  <si>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</si>
  <si>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</si>
  <si>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</si>
  <si>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</si>
  <si>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</si>
  <si>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</si>
  <si>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</si>
  <si>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</si>
  <si>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</si>
  <si>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</si>
  <si>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</si>
  <si>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</si>
  <si>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</si>
  <si>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</si>
  <si>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</si>
  <si>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</si>
  <si>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</si>
  <si>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</si>
  <si>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</si>
  <si>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</si>
  <si>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</si>
  <si>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</si>
  <si>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</si>
  <si>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</si>
  <si>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</si>
  <si>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</si>
  <si>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</si>
  <si>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</si>
  <si>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</si>
  <si>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</si>
  <si>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</si>
  <si>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</si>
  <si>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</si>
  <si>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</si>
  <si>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</si>
  <si>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</si>
  <si>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</si>
  <si>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</si>
  <si>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</si>
  <si>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</si>
  <si>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</si>
  <si>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</si>
  <si>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</si>
  <si>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</si>
  <si>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</si>
  <si>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</si>
  <si>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</si>
  <si>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</si>
  <si>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</si>
  <si>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</si>
  <si>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</si>
  <si>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</si>
  <si>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</si>
  <si>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</si>
  <si>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</si>
  <si>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</si>
  <si>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</si>
  <si>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</si>
  <si>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</si>
  <si>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</si>
  <si>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</si>
  <si>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</si>
  <si>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</si>
  <si>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</si>
  <si>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</si>
  <si>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</si>
  <si>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</si>
  <si>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</si>
  <si>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</si>
  <si>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</si>
  <si>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</si>
  <si>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</si>
  <si>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</si>
  <si>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</si>
  <si>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</si>
  <si>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</si>
  <si>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</si>
  <si>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</si>
  <si>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</si>
  <si>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</si>
  <si>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</si>
  <si>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</si>
  <si>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</si>
  <si>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</si>
  <si>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</si>
  <si>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</si>
  <si>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</si>
  <si>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</si>
  <si>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</si>
  <si>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</si>
  <si>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</si>
  <si>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</si>
  <si>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</si>
  <si>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</si>
  <si>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</si>
  <si>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</si>
  <si>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</si>
  <si>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</si>
  <si>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</si>
  <si>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</si>
  <si>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</si>
  <si>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</si>
  <si>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</si>
  <si>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</si>
  <si>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</si>
  <si>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</si>
  <si>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</si>
  <si>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</si>
  <si>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</si>
  <si>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</si>
  <si>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</si>
  <si>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</si>
  <si>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</si>
  <si>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</si>
  <si>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</si>
  <si>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</si>
  <si>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</si>
  <si>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</si>
  <si>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</si>
  <si>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</si>
  <si>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</si>
  <si>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</si>
  <si>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</si>
  <si>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</si>
  <si>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</si>
  <si>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</si>
  <si>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</si>
  <si>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</si>
  <si>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</si>
  <si>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</si>
  <si>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</si>
  <si>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</si>
  <si>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</si>
  <si>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</si>
  <si>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</si>
  <si>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</si>
  <si>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</si>
  <si>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</si>
  <si>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</si>
  <si>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</si>
  <si>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</si>
  <si>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</si>
  <si>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</si>
  <si>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</si>
  <si>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</si>
  <si>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</si>
  <si>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</si>
  <si>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</si>
  <si>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</si>
  <si>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</si>
  <si>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</si>
  <si>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</si>
  <si>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</si>
  <si>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</si>
  <si>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</si>
  <si>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</si>
  <si>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</si>
  <si>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</si>
  <si>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</si>
  <si>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</si>
  <si>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</si>
  <si>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</si>
  <si>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</si>
  <si>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</si>
  <si>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</si>
  <si>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</si>
  <si>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</si>
  <si>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</si>
  <si>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</si>
  <si>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</si>
  <si>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</si>
  <si>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</si>
  <si>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</si>
  <si>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</si>
  <si>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</si>
  <si>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</si>
  <si>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</si>
  <si>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</si>
  <si>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</si>
  <si>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</si>
  <si>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</si>
  <si>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</si>
  <si>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</si>
  <si>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</si>
  <si>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</si>
  <si>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</si>
  <si>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</si>
  <si>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</si>
  <si>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</si>
  <si>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</si>
  <si>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</si>
  <si>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</si>
  <si>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</si>
  <si>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</si>
  <si>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</si>
  <si>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</si>
  <si>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</si>
  <si>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</si>
  <si>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</si>
  <si>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</si>
  <si>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</si>
  <si>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</si>
  <si>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</si>
  <si>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</si>
  <si>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</si>
  <si>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</si>
  <si>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</si>
  <si>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</si>
  <si>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</si>
  <si>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</si>
  <si>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</si>
  <si>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</si>
  <si>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</si>
  <si>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</si>
  <si>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</si>
  <si>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</si>
  <si>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</si>
  <si>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</si>
  <si>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</si>
  <si>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</si>
  <si>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</si>
  <si>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</si>
  <si>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</si>
  <si>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</si>
  <si>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</si>
  <si>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</si>
  <si>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</si>
  <si>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</si>
  <si>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</si>
  <si>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</si>
  <si>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</si>
  <si>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</si>
  <si>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</si>
  <si>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</si>
  <si>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</si>
  <si>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</si>
  <si>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</si>
  <si>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</si>
  <si>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</si>
  <si>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</si>
  <si>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</si>
  <si>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</si>
  <si>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</si>
  <si>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</si>
  <si>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</si>
  <si>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</si>
  <si>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</si>
  <si>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</si>
  <si>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</si>
  <si>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</si>
  <si>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</si>
  <si>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</si>
  <si>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</si>
  <si>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</si>
  <si>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</si>
  <si>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</si>
  <si>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</si>
  <si>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</si>
  <si>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</si>
  <si>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</si>
  <si>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</si>
  <si>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</si>
  <si>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</si>
  <si>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</si>
  <si>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</si>
  <si>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</si>
  <si>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</si>
  <si>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</si>
  <si>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</si>
  <si>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</si>
  <si>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</si>
  <si>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</si>
  <si>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</si>
  <si>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</si>
  <si>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</si>
  <si>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</si>
  <si>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</si>
  <si>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</si>
  <si>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</si>
  <si>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</si>
  <si>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</si>
  <si>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</si>
  <si>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</si>
  <si>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</si>
  <si>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</si>
  <si>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</si>
  <si>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</si>
  <si>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</si>
  <si>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</si>
  <si>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</si>
  <si>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</si>
  <si>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</si>
  <si>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</si>
  <si>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</si>
  <si>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</si>
  <si>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</si>
  <si>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</si>
  <si>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</si>
  <si>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</si>
  <si>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</si>
  <si>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</si>
  <si>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</si>
  <si>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</si>
  <si>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</si>
  <si>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</si>
  <si>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</si>
  <si>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</si>
  <si>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</si>
  <si>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</si>
  <si>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</si>
  <si>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</si>
  <si>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</si>
  <si>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</si>
  <si>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</si>
  <si>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</si>
  <si>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</si>
  <si>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</si>
  <si>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</si>
  <si>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</si>
  <si>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</si>
  <si>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</si>
  <si>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</si>
  <si>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</si>
  <si>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</si>
  <si>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</si>
  <si>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</si>
  <si>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</si>
  <si>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</si>
  <si>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</si>
  <si>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</si>
  <si>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</si>
  <si>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</si>
  <si>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</si>
  <si>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</si>
  <si>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</si>
  <si>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</si>
  <si>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</si>
  <si>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</si>
  <si>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</si>
  <si>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</si>
  <si>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</si>
  <si>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</si>
  <si>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</si>
  <si>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</si>
  <si>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</si>
  <si>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</si>
  <si>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</si>
  <si>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</si>
  <si>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</si>
  <si>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</si>
  <si>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</si>
  <si>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</si>
  <si>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</si>
  <si>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</si>
  <si>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</si>
  <si>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</si>
  <si>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</si>
  <si>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</si>
  <si>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</si>
  <si>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</si>
  <si>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</si>
  <si>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</si>
  <si>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</si>
  <si>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</si>
  <si>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</si>
  <si>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</si>
  <si>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</si>
  <si>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</si>
  <si>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</si>
  <si>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</si>
  <si>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</si>
  <si>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</si>
  <si>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</si>
  <si>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</si>
  <si>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</si>
  <si>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</si>
  <si>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</si>
  <si>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</si>
  <si>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</si>
  <si>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</si>
  <si>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</si>
  <si>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</si>
  <si>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</si>
  <si>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</si>
  <si>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</si>
  <si>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</si>
  <si>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</si>
  <si>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</si>
  <si>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</si>
  <si>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</si>
  <si>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</si>
  <si>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</si>
  <si>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</si>
  <si>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</si>
  <si>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</si>
  <si>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</si>
  <si>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</si>
  <si>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</si>
  <si>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</si>
  <si>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</si>
  <si>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</si>
  <si>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</si>
  <si>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</si>
  <si>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</si>
  <si>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</si>
  <si>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</si>
  <si>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</si>
  <si>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</si>
  <si>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</si>
  <si>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</si>
  <si>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</si>
  <si>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</si>
  <si>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</si>
  <si>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</si>
  <si>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</si>
  <si>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</si>
  <si>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</si>
  <si>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</si>
  <si>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</si>
  <si>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</si>
  <si>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</si>
  <si>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</si>
  <si>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</si>
  <si>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</si>
  <si>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</si>
  <si>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</si>
  <si>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</si>
  <si>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</si>
  <si>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</si>
  <si>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</si>
  <si>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</si>
  <si>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</si>
  <si>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</si>
  <si>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</si>
  <si>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</si>
  <si>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</si>
  <si>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</si>
  <si>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</si>
  <si>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</si>
  <si>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</si>
  <si>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</si>
  <si>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</si>
  <si>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</si>
  <si>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</si>
  <si>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</si>
  <si>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</si>
  <si>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</si>
  <si>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</si>
  <si>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</si>
  <si>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</si>
  <si>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</si>
  <si>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</si>
  <si>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</si>
  <si>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</si>
  <si>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</si>
  <si>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</si>
  <si>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</si>
  <si>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</si>
  <si>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</si>
  <si>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</si>
  <si>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</si>
  <si>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</si>
  <si>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</si>
  <si>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</si>
  <si>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</si>
  <si>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</si>
  <si>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</si>
  <si>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</si>
  <si>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</si>
  <si>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</si>
  <si>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</si>
  <si>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</si>
  <si>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</si>
  <si>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</si>
  <si>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</si>
  <si>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</si>
  <si>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</si>
  <si>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</si>
  <si>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</si>
  <si>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</si>
  <si>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</si>
  <si>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</si>
  <si>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</si>
  <si>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</si>
  <si>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</si>
  <si>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</si>
  <si>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</si>
  <si>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</si>
  <si>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</si>
  <si>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</si>
  <si>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</si>
  <si>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</si>
  <si>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</si>
  <si>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</si>
  <si>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</si>
  <si>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</si>
  <si>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</si>
  <si>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</si>
  <si>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</si>
  <si>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</si>
  <si>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</si>
  <si>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</si>
  <si>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</si>
  <si>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</si>
  <si>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</si>
  <si>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</si>
  <si>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</si>
  <si>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</si>
  <si>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</si>
  <si>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</si>
  <si>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</si>
  <si>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</si>
  <si>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</si>
  <si>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</si>
  <si>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</si>
  <si>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</si>
  <si>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</si>
  <si>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</si>
  <si>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</si>
  <si>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</si>
  <si>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</si>
  <si>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</si>
  <si>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</si>
  <si>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</si>
  <si>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</si>
  <si>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</si>
  <si>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</si>
  <si>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</si>
  <si>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</si>
  <si>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</si>
  <si>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</si>
  <si>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</si>
  <si>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</si>
  <si>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</si>
  <si>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</si>
  <si>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</si>
  <si>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</si>
  <si>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</si>
  <si>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</si>
  <si>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</si>
  <si>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</si>
  <si>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</si>
  <si>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</si>
  <si>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</si>
  <si>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</si>
  <si>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</si>
  <si>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</si>
  <si>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</si>
  <si>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</si>
  <si>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</si>
  <si>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</si>
  <si>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</si>
  <si>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</si>
  <si>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</si>
  <si>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</si>
  <si>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</si>
  <si>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</si>
  <si>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</si>
  <si>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</si>
  <si>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</si>
  <si>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</si>
  <si>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</si>
  <si>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</si>
  <si>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</si>
  <si>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</si>
  <si>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</si>
  <si>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</si>
  <si>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</si>
  <si>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</si>
  <si>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</si>
  <si>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</si>
  <si>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</si>
  <si>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</si>
  <si>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</si>
  <si>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</si>
  <si>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</si>
  <si>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</si>
  <si>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</si>
  <si>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</si>
  <si>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</si>
  <si>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</si>
  <si>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</si>
  <si>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</si>
  <si>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</si>
  <si>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</si>
  <si>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</si>
  <si>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</si>
  <si>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</si>
  <si>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</si>
  <si>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</si>
  <si>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</si>
  <si>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</si>
  <si>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</si>
  <si>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</si>
  <si>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</si>
  <si>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</si>
  <si>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</si>
  <si>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</si>
  <si>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</si>
  <si>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</si>
  <si>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</si>
  <si>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</si>
  <si>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</si>
  <si>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</si>
  <si>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</si>
  <si>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</si>
  <si>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</si>
  <si>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</si>
  <si>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</si>
  <si>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</si>
  <si>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</si>
  <si>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</si>
  <si>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</si>
  <si>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</si>
  <si>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</si>
  <si>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</si>
  <si>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</si>
  <si>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</si>
  <si>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</si>
  <si>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</si>
  <si>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</si>
  <si>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</si>
  <si>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</si>
  <si>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</si>
  <si>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</si>
  <si>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</si>
  <si>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</si>
  <si>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</si>
  <si>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</si>
  <si>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</si>
  <si>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</si>
  <si>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</si>
  <si>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</si>
  <si>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</si>
  <si>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</si>
  <si>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</si>
  <si>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</si>
  <si>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</si>
  <si>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</si>
  <si>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</si>
  <si>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</si>
  <si>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</si>
  <si>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</si>
  <si>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</si>
  <si>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</si>
  <si>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</si>
  <si>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</si>
  <si>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</si>
  <si>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</si>
  <si>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</si>
  <si>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</si>
  <si>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</si>
  <si>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</si>
  <si>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</si>
  <si>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</si>
  <si>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</si>
  <si>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</si>
  <si>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</si>
  <si>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</si>
  <si>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</si>
  <si>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</si>
  <si>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</si>
  <si>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</si>
  <si>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</si>
  <si>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</si>
  <si>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</si>
  <si>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</si>
  <si>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</si>
  <si>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</si>
  <si>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</si>
  <si>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</si>
  <si>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</si>
  <si>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</si>
  <si>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</si>
  <si>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</si>
  <si>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</si>
  <si>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</si>
  <si>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</si>
  <si>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</si>
  <si>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</si>
  <si>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</si>
  <si>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</si>
  <si>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</si>
  <si>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</si>
  <si>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</si>
  <si>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</si>
  <si>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</si>
  <si>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</si>
  <si>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</si>
  <si>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</si>
  <si>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</si>
  <si>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</si>
  <si>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</si>
  <si>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</si>
  <si>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</si>
  <si>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</si>
  <si>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</si>
  <si>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</si>
  <si>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</si>
  <si>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</si>
  <si>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</si>
  <si>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</si>
  <si>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</si>
  <si>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</si>
  <si>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</si>
  <si>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</si>
  <si>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</si>
  <si>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</si>
  <si>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</si>
  <si>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</si>
  <si>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</si>
  <si>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</si>
  <si>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</si>
  <si>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</si>
  <si>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</si>
  <si>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</si>
  <si>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</si>
  <si>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</si>
  <si>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</si>
  <si>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</si>
  <si>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</si>
  <si>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</si>
  <si>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</si>
  <si>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</si>
  <si>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</si>
  <si>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</si>
  <si>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</si>
  <si>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</si>
  <si>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</si>
  <si>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</si>
  <si>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</si>
  <si>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</si>
  <si>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</si>
  <si>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</si>
  <si>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</si>
  <si>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</si>
  <si>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</si>
  <si>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</si>
  <si>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</si>
  <si>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</si>
  <si>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</si>
  <si>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</si>
  <si>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</si>
  <si>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</si>
  <si>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</si>
  <si>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</si>
  <si>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</si>
  <si>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</si>
  <si>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01.01.2012Г. ДО 30.09.2012Г.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</si>
</sst>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2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11245</v>
      </c>
      <c r="D20" s="151">
        <v>11032</v>
      </c>
      <c r="E20" s="237" t="s">
        <v>57</v>
      </c>
      <c r="F20" s="242" t="s">
        <v>58</v>
      </c>
      <c r="G20" s="158">
        <v>4855</v>
      </c>
      <c r="H20" s="158">
        <v>4855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5931</v>
      </c>
      <c r="H25" s="154">
        <f>H19+H20+H21</f>
        <v>5931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3003</v>
      </c>
      <c r="H27" s="154">
        <f>SUM(H28:H30)</f>
        <v>3159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-618</v>
      </c>
      <c r="H29" s="316">
        <v>-462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-80</v>
      </c>
      <c r="H32" s="316">
        <v>-157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2923</v>
      </c>
      <c r="H33" s="154">
        <f>H27+H31+H32</f>
        <v>3002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9537</v>
      </c>
      <c r="H36" s="154">
        <f>H25+H17+H33</f>
        <v>9616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240</v>
      </c>
      <c r="H44" s="152">
        <v>671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242</v>
      </c>
      <c r="H49" s="154">
        <f>SUM(H43:H48)</f>
        <v>671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11245</v>
      </c>
      <c r="D55" s="155">
        <f>D19+D20+D21+D27+D32+D45+D51+D53+D54</f>
        <v>11032</v>
      </c>
      <c r="E55" s="237" t="s">
        <v>172</v>
      </c>
      <c r="F55" s="261" t="s">
        <v>173</v>
      </c>
      <c r="G55" s="154">
        <f>G49+G51+G52+G53+G54</f>
        <v>242</v>
      </c>
      <c r="H55" s="154">
        <f>H49+H51+H52+H53+H54</f>
        <v>671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1537</v>
      </c>
      <c r="H61" s="154">
        <f>SUM(H62:H68)</f>
        <v>773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1439</v>
      </c>
      <c r="H62" s="152">
        <v>731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</v>
      </c>
      <c r="H66" s="152">
        <v>28</v>
      </c>
    </row>
    <row r="67" spans="1:8" ht="15">
      <c r="A67" s="235" t="s">
        <v>207</v>
      </c>
      <c r="B67" s="241" t="s">
        <v>208</v>
      </c>
      <c r="C67" s="151">
        <v>2</v>
      </c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8</v>
      </c>
      <c r="D68" s="151">
        <v>7</v>
      </c>
      <c r="E68" s="237" t="s">
        <v>213</v>
      </c>
      <c r="F68" s="242" t="s">
        <v>214</v>
      </c>
      <c r="G68" s="152">
        <v>54</v>
      </c>
      <c r="H68" s="152">
        <v>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1537</v>
      </c>
      <c r="H71" s="161">
        <f>H59+H60+H61+H69+H70</f>
        <v>773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</v>
      </c>
      <c r="D75" s="155">
        <f>SUM(D67:D74)</f>
        <v>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1537</v>
      </c>
      <c r="H79" s="162">
        <f>H71+H74+H75+H76</f>
        <v>773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55</v>
      </c>
      <c r="D88" s="151">
        <v>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61</v>
      </c>
      <c r="D91" s="155">
        <f>SUM(D87:D90)</f>
        <v>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71</v>
      </c>
      <c r="D93" s="155">
        <f>D64+D75+D84+D91+D92</f>
        <v>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11316</v>
      </c>
      <c r="D94" s="164">
        <f>D93+D55</f>
        <v>11060</v>
      </c>
      <c r="E94" s="449" t="s">
        <v>270</v>
      </c>
      <c r="F94" s="289" t="s">
        <v>271</v>
      </c>
      <c r="G94" s="165">
        <f>G36+G39+G55+G79</f>
        <v>11316</v>
      </c>
      <c r="H94" s="165">
        <f>H36+H39+H55+H79</f>
        <v>11060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41211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4">
      <selection activeCell="H9" sqref="H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01.01.2012Г. ДО 30.09.2012Г.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49</v>
      </c>
      <c r="D10" s="46">
        <v>57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>
        <v>15</v>
      </c>
      <c r="H11" s="550"/>
    </row>
    <row r="12" spans="1:8" ht="12">
      <c r="A12" s="298" t="s">
        <v>294</v>
      </c>
      <c r="B12" s="299" t="s">
        <v>295</v>
      </c>
      <c r="C12" s="46">
        <v>21</v>
      </c>
      <c r="D12" s="46">
        <v>16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4</v>
      </c>
      <c r="D13" s="46">
        <v>3</v>
      </c>
      <c r="E13" s="301" t="s">
        <v>51</v>
      </c>
      <c r="F13" s="551" t="s">
        <v>299</v>
      </c>
      <c r="G13" s="548">
        <f>SUM(G9:G12)</f>
        <v>15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78</v>
      </c>
      <c r="D19" s="49">
        <f>SUM(D9:D15)+D16</f>
        <v>76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17</v>
      </c>
      <c r="D22" s="46">
        <v>40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17</v>
      </c>
      <c r="D26" s="49">
        <f>SUM(D22:D25)</f>
        <v>51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95</v>
      </c>
      <c r="D28" s="50">
        <f>D26+D19</f>
        <v>127</v>
      </c>
      <c r="E28" s="127" t="s">
        <v>338</v>
      </c>
      <c r="F28" s="554" t="s">
        <v>339</v>
      </c>
      <c r="G28" s="548">
        <f>G13+G15+G24</f>
        <v>15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80</v>
      </c>
      <c r="H30" s="53">
        <f>IF((D28-H28)&gt;0,D28-H28,0)</f>
        <v>127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95</v>
      </c>
      <c r="D33" s="49">
        <f>D28-D31+D32</f>
        <v>127</v>
      </c>
      <c r="E33" s="127" t="s">
        <v>352</v>
      </c>
      <c r="F33" s="554" t="s">
        <v>353</v>
      </c>
      <c r="G33" s="53">
        <f>G32-G31+G28</f>
        <v>15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80</v>
      </c>
      <c r="H34" s="548">
        <f>IF((D33-H33)&gt;0,D33-H33,0)</f>
        <v>127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80</v>
      </c>
      <c r="H39" s="559">
        <f>IF(H34&gt;0,IF(D35+H34&lt;0,0,D35+H34),IF(D34-D35&lt;0,D35-D34,0))</f>
        <v>127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80</v>
      </c>
      <c r="H41" s="52">
        <f>IF(D39=0,IF(H39-H40&gt;0,H39-H40+D40,0),IF(D39-D40&lt;0,D40-D39+H40,0))</f>
        <v>127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95</v>
      </c>
      <c r="D42" s="53">
        <f>D33+D35+D39</f>
        <v>127</v>
      </c>
      <c r="E42" s="128" t="s">
        <v>379</v>
      </c>
      <c r="F42" s="129" t="s">
        <v>380</v>
      </c>
      <c r="G42" s="53">
        <f>G39+G33</f>
        <v>95</v>
      </c>
      <c r="H42" s="53">
        <f>H39+H33</f>
        <v>127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41211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01.01.2012Г. ДО 30.09.2012Г.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456</v>
      </c>
      <c r="D10" s="54">
        <v>131</v>
      </c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-25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453</v>
      </c>
      <c r="D20" s="55">
        <f>SUM(D10:D19)</f>
        <v>104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-254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-254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-144</v>
      </c>
      <c r="D37" s="54">
        <v>-144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</v>
      </c>
      <c r="D39" s="54">
        <v>-10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-147</v>
      </c>
      <c r="D42" s="55">
        <f>SUM(D34:D41)</f>
        <v>-154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52</v>
      </c>
      <c r="D43" s="55">
        <f>D42+D32+D20</f>
        <v>-50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9</v>
      </c>
      <c r="D44" s="132">
        <v>73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61</v>
      </c>
      <c r="D45" s="55">
        <f>D44+D43</f>
        <v>23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61</v>
      </c>
      <c r="D46" s="56">
        <v>23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41211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01.01.2012Г. ДО 30.09.2012Г.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4855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3621</v>
      </c>
      <c r="J11" s="58">
        <f>'справка №1-БАЛАНС'!G29</f>
        <v>-618</v>
      </c>
      <c r="K11" s="60"/>
      <c r="L11" s="344">
        <f>SUM(C11:K11)</f>
        <v>9617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4855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3621</v>
      </c>
      <c r="J15" s="61">
        <f t="shared" si="2"/>
        <v>-618</v>
      </c>
      <c r="K15" s="61">
        <f t="shared" si="2"/>
        <v>0</v>
      </c>
      <c r="L15" s="344">
        <f t="shared" si="1"/>
        <v>9617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-80</v>
      </c>
      <c r="K16" s="60"/>
      <c r="L16" s="344">
        <f t="shared" si="1"/>
        <v>-80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4855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3621</v>
      </c>
      <c r="J29" s="59">
        <f t="shared" si="6"/>
        <v>-698</v>
      </c>
      <c r="K29" s="59">
        <f t="shared" si="6"/>
        <v>0</v>
      </c>
      <c r="L29" s="344">
        <f t="shared" si="1"/>
        <v>9537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4855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3621</v>
      </c>
      <c r="J32" s="59">
        <f t="shared" si="7"/>
        <v>-698</v>
      </c>
      <c r="K32" s="59">
        <f t="shared" si="7"/>
        <v>0</v>
      </c>
      <c r="L32" s="344">
        <f t="shared" si="1"/>
        <v>9537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41211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9">
      <selection activeCell="E19" sqref="E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384</v>
      </c>
      <c r="B2" s="618"/>
      <c r="C2" s="619" t="str">
        <f>'справка №1-БАЛАНС'!E3</f>
        <v>ЕЙЧ БИ ДЖИ ФОНД ЗА ИНВЕСТИЦИОННИ ИМОТИ АДСИЦ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ОТ 01.01.2012Г. ДО 30.09.2012Г.</v>
      </c>
      <c r="D3" s="620"/>
      <c r="E3" s="620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11032</v>
      </c>
      <c r="E18" s="187">
        <v>213</v>
      </c>
      <c r="F18" s="187"/>
      <c r="G18" s="74">
        <f t="shared" si="2"/>
        <v>11245</v>
      </c>
      <c r="H18" s="63"/>
      <c r="I18" s="63"/>
      <c r="J18" s="74">
        <f t="shared" si="3"/>
        <v>11245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11245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11032</v>
      </c>
      <c r="E40" s="438">
        <f>E17+E18+E19+E25+E38+E39</f>
        <v>213</v>
      </c>
      <c r="F40" s="438">
        <f aca="true" t="shared" si="13" ref="F40:R40">F17+F18+F19+F25+F38+F39</f>
        <v>0</v>
      </c>
      <c r="G40" s="438">
        <f t="shared" si="13"/>
        <v>11245</v>
      </c>
      <c r="H40" s="438">
        <f t="shared" si="13"/>
        <v>0</v>
      </c>
      <c r="I40" s="438">
        <f t="shared" si="13"/>
        <v>0</v>
      </c>
      <c r="J40" s="438">
        <f t="shared" si="13"/>
        <v>11245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11245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05" t="s">
        <v>784</v>
      </c>
      <c r="P44" s="606"/>
      <c r="Q44" s="606"/>
      <c r="R44" s="606"/>
    </row>
    <row r="45" spans="1:18" ht="12">
      <c r="A45" s="349"/>
      <c r="B45" s="576" t="str">
        <f>TEXT('справка №1-БАЛАНС'!A99,"dd.mm.yyyy")</f>
        <v>29.10.2012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64" sqref="C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01.01.2012Г. ДО 30.09.2012Г.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2</v>
      </c>
      <c r="D11" s="119">
        <f>SUM(D12:D14)</f>
        <v>2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>
        <v>2</v>
      </c>
      <c r="D13" s="108">
        <v>2</v>
      </c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2</v>
      </c>
      <c r="D19" s="104">
        <f>D11+D15+D16</f>
        <v>2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8</v>
      </c>
      <c r="D28" s="108">
        <v>8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/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8</v>
      </c>
      <c r="D43" s="104">
        <f>D24+D28+D29+D31+D30+D32+D33+D38</f>
        <v>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10</v>
      </c>
      <c r="D44" s="103">
        <f>D43+D21+D19+D9</f>
        <v>10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240</v>
      </c>
      <c r="D56" s="103">
        <f>D57+D59</f>
        <v>0</v>
      </c>
      <c r="E56" s="119">
        <f t="shared" si="1"/>
        <v>240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240</v>
      </c>
      <c r="D57" s="108"/>
      <c r="E57" s="119">
        <f t="shared" si="1"/>
        <v>240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240</v>
      </c>
      <c r="D66" s="103">
        <f>D52+D56+D61+D62+D63+D64</f>
        <v>0</v>
      </c>
      <c r="E66" s="119">
        <f t="shared" si="1"/>
        <v>240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1439</v>
      </c>
      <c r="D71" s="105">
        <f>SUM(D72:D74)</f>
        <v>1439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1439</v>
      </c>
      <c r="D72" s="108">
        <v>1439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98</v>
      </c>
      <c r="D85" s="104">
        <f>SUM(D86:D90)+D94</f>
        <v>98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/>
      <c r="D87" s="108"/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44</v>
      </c>
      <c r="D89" s="108">
        <v>44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54</v>
      </c>
      <c r="D90" s="103">
        <f>SUM(D91:D93)</f>
        <v>54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54</v>
      </c>
      <c r="D92" s="108">
        <v>54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/>
      <c r="D94" s="108"/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1537</v>
      </c>
      <c r="D96" s="104">
        <f>D85+D80+D75+D71+D95</f>
        <v>1537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1777</v>
      </c>
      <c r="D97" s="104">
        <f>D96+D68+D66</f>
        <v>1537</v>
      </c>
      <c r="E97" s="104">
        <f>E96+E68+E66</f>
        <v>240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>
        <v>2</v>
      </c>
      <c r="D104" s="108">
        <v>2</v>
      </c>
      <c r="E104" s="108"/>
      <c r="F104" s="125">
        <f>C104+D104-E104</f>
        <v>4</v>
      </c>
    </row>
    <row r="105" spans="1:16" ht="12">
      <c r="A105" s="412" t="s">
        <v>779</v>
      </c>
      <c r="B105" s="395" t="s">
        <v>780</v>
      </c>
      <c r="C105" s="103">
        <f>SUM(C102:C104)</f>
        <v>2</v>
      </c>
      <c r="D105" s="103">
        <f>SUM(D102:D104)</f>
        <v>2</v>
      </c>
      <c r="E105" s="103">
        <f>SUM(E102:E104)</f>
        <v>0</v>
      </c>
      <c r="F105" s="103">
        <f>SUM(F102:F104)</f>
        <v>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29.10.2012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01.01.2012Г. ДО 30.09.2012Г.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29.10.2012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01.01.2012Г. ДО 30.09.2012Г.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29.10.2012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2012-10-29T09:23:09Z</dcterms:modified>
  <cp:category/>
  <cp:version/>
  <cp:contentType/>
  <cp:contentStatus/>
</cp:coreProperties>
</file>