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<sst xmlns="http://schemas.openxmlformats.org/spreadsheetml/2006/main" count="1090" uniqueCount="913">
  <si>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</si>
  <si>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</si>
  <si>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</si>
  <si>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</si>
  <si>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</si>
  <si>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</si>
  <si>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</si>
  <si>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</si>
  <si>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</si>
  <si>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</si>
  <si>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</si>
  <si>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</si>
  <si>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</si>
  <si>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</si>
  <si>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</si>
  <si>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</si>
  <si>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</si>
  <si>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</si>
  <si>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</si>
  <si>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</si>
  <si>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</si>
  <si>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</si>
  <si>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</si>
  <si>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</si>
  <si>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</si>
  <si>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</si>
  <si>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</si>
  <si>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</si>
  <si>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</si>
  <si>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</si>
  <si>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</si>
  <si>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</si>
  <si>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</si>
  <si>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</si>
  <si>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</si>
  <si>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</si>
  <si>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</si>
  <si>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</si>
  <si>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</si>
  <si>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</si>
  <si>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</si>
  <si>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</si>
  <si>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</si>
  <si>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</si>
  <si>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</si>
  <si>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</si>
  <si>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</si>
  <si>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</si>
  <si>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</si>
  <si>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</si>
  <si>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</si>
  <si>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</si>
  <si>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</si>
  <si>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</si>
  <si>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</si>
  <si>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</si>
  <si>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</si>
  <si>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</si>
  <si>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</si>
  <si>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</si>
  <si>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</si>
  <si>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</si>
  <si>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</si>
  <si>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</si>
  <si>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</si>
  <si>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</si>
  <si>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</si>
  <si>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</si>
  <si>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</si>
  <si>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</si>
  <si>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</si>
  <si>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</si>
  <si>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</si>
  <si>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</si>
  <si>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</si>
  <si>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</si>
  <si>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</si>
  <si>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</si>
  <si>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</si>
  <si>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</si>
  <si>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</si>
  <si>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</si>
  <si>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</si>
  <si>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</si>
  <si>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</si>
  <si>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</si>
  <si>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</si>
  <si>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</si>
  <si>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</si>
  <si>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</si>
  <si>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</si>
  <si>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</si>
  <si>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</si>
  <si>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</si>
  <si>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</si>
  <si>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</si>
  <si>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</si>
  <si>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</si>
  <si>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</si>
  <si>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</si>
  <si>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</si>
  <si>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</si>
  <si>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</si>
  <si>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</si>
  <si>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</si>
  <si>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</si>
  <si>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</si>
  <si>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</si>
  <si>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</si>
  <si>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</si>
  <si>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</si>
  <si>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</si>
  <si>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</si>
  <si>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</si>
  <si>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</si>
  <si>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</si>
  <si>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</si>
  <si>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</si>
  <si>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</si>
  <si>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</si>
  <si>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</si>
  <si>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</si>
  <si>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</si>
  <si>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</si>
  <si>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</si>
  <si>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</si>
  <si>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</si>
  <si>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</si>
  <si>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</si>
  <si>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</si>
  <si>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</si>
  <si>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</si>
  <si>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</si>
  <si>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</si>
  <si>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</si>
  <si>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</si>
  <si>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</si>
  <si>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</si>
  <si>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</si>
  <si>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</si>
  <si>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</si>
  <si>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</si>
  <si>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</si>
  <si>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</si>
  <si>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</si>
  <si>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</si>
  <si>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</si>
  <si>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</si>
  <si>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</si>
  <si>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</si>
  <si>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</si>
  <si>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</si>
  <si>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</si>
  <si>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</si>
  <si>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</si>
  <si>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</si>
  <si>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</si>
  <si>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</si>
  <si>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</si>
  <si>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</si>
  <si>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</si>
  <si>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</si>
  <si>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</si>
  <si>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</si>
  <si>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</si>
  <si>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</si>
  <si>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</si>
  <si>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</si>
  <si>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</si>
  <si>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</si>
  <si>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</si>
  <si>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</si>
  <si>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</si>
  <si>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</si>
  <si>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</si>
  <si>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</si>
  <si>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</si>
  <si>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</si>
  <si>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</si>
  <si>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</si>
  <si>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</si>
  <si>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</si>
  <si>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</si>
  <si>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</si>
  <si>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</si>
  <si>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</si>
  <si>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</si>
  <si>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</si>
  <si>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</si>
  <si>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</si>
  <si>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</si>
  <si>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</si>
  <si>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</si>
  <si>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</si>
  <si>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</si>
  <si>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</si>
  <si>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</si>
  <si>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</si>
  <si>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</si>
  <si>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</si>
  <si>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</si>
  <si>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</si>
  <si>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</si>
  <si>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</si>
  <si>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</si>
  <si>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</si>
  <si>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</si>
  <si>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</si>
  <si>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</si>
  <si>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</si>
  <si>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</si>
  <si>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</si>
  <si>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</si>
  <si>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</si>
  <si>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</si>
  <si>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</si>
  <si>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</si>
  <si>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</si>
  <si>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</si>
  <si>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</si>
  <si>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</si>
  <si>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</si>
  <si>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</si>
  <si>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</si>
  <si>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</si>
  <si>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</si>
  <si>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</si>
  <si>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</si>
  <si>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</si>
  <si>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</si>
  <si>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</si>
  <si>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</si>
  <si>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</si>
  <si>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</si>
  <si>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</si>
  <si>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</si>
  <si>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</si>
  <si>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</si>
  <si>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</si>
  <si>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</si>
  <si>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</si>
  <si>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</si>
  <si>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</si>
  <si>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</si>
  <si>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</si>
  <si>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</si>
  <si>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</si>
  <si>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</si>
  <si>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</si>
  <si>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</si>
  <si>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</si>
  <si>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</si>
  <si>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</si>
  <si>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</si>
  <si>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</si>
  <si>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</si>
  <si>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</si>
  <si>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</si>
  <si>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</si>
  <si>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</si>
  <si>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</si>
  <si>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</si>
  <si>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</si>
  <si>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</si>
  <si>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</si>
  <si>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</si>
  <si>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</si>
  <si>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</si>
  <si>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</si>
  <si>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</si>
  <si>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</si>
  <si>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</si>
  <si>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</si>
  <si>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</si>
  <si>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</si>
  <si>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</si>
  <si>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</si>
  <si>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</si>
  <si>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</si>
  <si>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</si>
  <si>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</si>
  <si>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</si>
  <si>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</si>
  <si>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</si>
  <si>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</si>
  <si>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</si>
  <si>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</si>
  <si>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</si>
  <si>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</si>
  <si>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</si>
  <si>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</si>
  <si>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</si>
  <si>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</si>
  <si>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</si>
  <si>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</si>
  <si>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</si>
  <si>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</si>
  <si>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</si>
  <si>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</si>
  <si>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</si>
  <si>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</si>
  <si>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</si>
  <si>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</si>
  <si>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</si>
  <si>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</si>
  <si>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</si>
  <si>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</si>
  <si>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</si>
  <si>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</si>
  <si>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</si>
  <si>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</si>
  <si>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</si>
  <si>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</si>
  <si>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</si>
  <si>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</si>
  <si>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</si>
  <si>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</si>
  <si>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</si>
  <si>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</si>
  <si>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</si>
  <si>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</si>
  <si>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</si>
  <si>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</si>
  <si>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</si>
  <si>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</si>
  <si>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</si>
  <si>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</si>
  <si>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</si>
  <si>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</si>
  <si>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</si>
  <si>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</si>
  <si>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</si>
  <si>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</si>
  <si>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</si>
  <si>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</si>
  <si>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</si>
  <si>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</si>
  <si>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</si>
  <si>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</si>
  <si>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</si>
  <si>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</si>
  <si>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</si>
  <si>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</si>
  <si>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</si>
  <si>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</si>
  <si>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</si>
  <si>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</si>
  <si>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</si>
  <si>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</si>
  <si>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</si>
  <si>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</si>
  <si>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</si>
  <si>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</si>
  <si>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</si>
  <si>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</si>
  <si>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</si>
  <si>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</si>
  <si>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</si>
  <si>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</si>
  <si>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</si>
  <si>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</si>
  <si>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</si>
  <si>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</si>
  <si>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</si>
  <si>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</si>
  <si>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</si>
  <si>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</si>
  <si>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</si>
  <si>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</si>
  <si>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</si>
  <si>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</si>
  <si>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</si>
  <si>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</si>
  <si>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</si>
  <si>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</si>
  <si>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</si>
  <si>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</si>
  <si>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</si>
  <si>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</si>
  <si>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</si>
  <si>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</si>
  <si>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</si>
  <si>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</si>
  <si>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</si>
  <si>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</si>
  <si>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</si>
  <si>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</si>
  <si>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</si>
  <si>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</si>
  <si>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</si>
  <si>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</si>
  <si>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</si>
  <si>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</si>
  <si>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</si>
  <si>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</si>
  <si>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</si>
  <si>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</si>
  <si>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</si>
  <si>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</si>
  <si>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</si>
  <si>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</si>
  <si>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</si>
  <si>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</si>
  <si>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</si>
  <si>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</si>
  <si>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</si>
  <si>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</si>
  <si>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</si>
  <si>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</si>
  <si>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</si>
  <si>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</si>
  <si>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</si>
  <si>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</si>
  <si>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</si>
  <si>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</si>
  <si>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</si>
  <si>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</si>
  <si>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</si>
  <si>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</si>
  <si>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</si>
  <si>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</si>
  <si>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</si>
  <si>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</si>
  <si>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</si>
  <si>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</si>
  <si>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</si>
  <si>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</si>
  <si>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</si>
  <si>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</si>
  <si>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</si>
  <si>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</si>
  <si>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</si>
  <si>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</si>
  <si>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</si>
  <si>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</si>
  <si>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</si>
  <si>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</si>
  <si>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</si>
  <si>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</si>
  <si>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</si>
  <si>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</si>
  <si>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</si>
  <si>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</si>
  <si>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</si>
  <si>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</si>
  <si>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</si>
  <si>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</si>
  <si>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</si>
  <si>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</si>
  <si>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</si>
  <si>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</si>
  <si>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</si>
  <si>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</si>
  <si>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</si>
  <si>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</si>
  <si>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</si>
  <si>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</si>
  <si>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</si>
  <si>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</si>
  <si>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</si>
  <si>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</si>
  <si>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</si>
  <si>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</si>
  <si>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</si>
  <si>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</si>
  <si>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</si>
  <si>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</si>
  <si>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</si>
  <si>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</si>
  <si>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</si>
  <si>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</si>
  <si>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</si>
  <si>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</si>
  <si>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</si>
  <si>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</si>
  <si>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</si>
  <si>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</si>
  <si>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</si>
  <si>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</si>
  <si>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</si>
  <si>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</si>
  <si>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</si>
  <si>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</si>
  <si>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</si>
  <si>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</si>
  <si>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</si>
  <si>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</si>
  <si>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</si>
  <si>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</si>
  <si>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</si>
  <si>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</si>
  <si>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</si>
  <si>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</si>
  <si>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</si>
  <si>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</si>
  <si>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</si>
  <si>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</si>
  <si>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</si>
  <si>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</si>
  <si>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</si>
  <si>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</si>
  <si>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</si>
  <si>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</si>
  <si>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</si>
  <si>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</si>
  <si>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</si>
  <si>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</si>
  <si>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</si>
  <si>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</si>
  <si>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</si>
  <si>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</si>
  <si>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</si>
  <si>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</si>
  <si>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</si>
  <si>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</si>
  <si>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</si>
  <si>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</si>
  <si>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</si>
  <si>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</si>
  <si>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</si>
  <si>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</si>
  <si>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</si>
  <si>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</si>
  <si>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</si>
  <si>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</si>
  <si>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</si>
  <si>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</si>
  <si>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</si>
  <si>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</si>
  <si>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</si>
  <si>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</si>
  <si>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</si>
  <si>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</si>
  <si>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</si>
  <si>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</si>
  <si>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</si>
  <si>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</si>
  <si>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</si>
  <si>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</si>
  <si>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</si>
  <si>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</si>
  <si>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</si>
  <si>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</si>
  <si>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</si>
  <si>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</si>
  <si>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</si>
  <si>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</si>
  <si>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</si>
  <si>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</si>
  <si>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</si>
  <si>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</si>
  <si>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</si>
  <si>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</si>
  <si>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</si>
  <si>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</si>
  <si>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</si>
  <si>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</si>
  <si>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</si>
  <si>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</si>
  <si>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</si>
  <si>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</si>
  <si>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</si>
  <si>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</si>
  <si>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</si>
  <si>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</si>
  <si>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</si>
  <si>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</si>
  <si>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</si>
  <si>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</si>
  <si>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</si>
  <si>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</si>
  <si>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</si>
  <si>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</si>
  <si>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</si>
  <si>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</si>
  <si>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</si>
  <si>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</si>
  <si>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</si>
  <si>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</si>
  <si>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</si>
  <si>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</si>
  <si>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</si>
  <si>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</si>
  <si>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</si>
  <si>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</si>
  <si>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</si>
  <si>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</si>
  <si>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</si>
  <si>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</si>
  <si>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</si>
  <si>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</si>
  <si>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</si>
  <si>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</si>
  <si>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</si>
  <si>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</si>
  <si>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</si>
  <si>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</si>
  <si>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</si>
  <si>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</si>
  <si>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</si>
  <si>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</si>
  <si>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</si>
  <si>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</si>
  <si>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</si>
  <si>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</si>
  <si>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</si>
  <si>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</si>
  <si>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</si>
  <si>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</si>
  <si>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</si>
  <si>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</si>
  <si>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</si>
  <si>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</si>
  <si>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</si>
  <si>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</si>
  <si>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</si>
  <si>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</si>
  <si>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</si>
  <si>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</si>
  <si>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</si>
  <si>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</si>
  <si>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</si>
  <si>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</si>
  <si>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</si>
  <si>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</si>
  <si>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</si>
  <si>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</si>
  <si>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</si>
  <si>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</si>
  <si>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</si>
  <si>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</si>
  <si>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</si>
  <si>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</si>
  <si>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</si>
  <si>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</si>
  <si>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</si>
  <si>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</si>
  <si>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</si>
  <si>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</si>
  <si>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</si>
  <si>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</si>
  <si>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</si>
  <si>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</si>
  <si>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</si>
  <si>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</si>
  <si>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</si>
  <si>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</si>
  <si>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</si>
  <si>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</si>
  <si>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</si>
  <si>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</si>
  <si>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</si>
  <si>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</si>
  <si>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</si>
  <si>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</si>
  <si>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</si>
  <si>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</si>
  <si>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</si>
  <si>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</si>
  <si>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</si>
  <si>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</si>
  <si>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</si>
  <si>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</si>
  <si>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</si>
  <si>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</si>
  <si>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</si>
  <si>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</si>
  <si>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</si>
  <si>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</si>
  <si>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</si>
  <si>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</si>
  <si>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</si>
  <si>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</si>
  <si>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</si>
  <si>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</si>
  <si>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</si>
  <si>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</si>
  <si>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</si>
  <si>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</si>
  <si>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</si>
  <si>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</si>
  <si>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</si>
  <si>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</si>
  <si>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</si>
  <si>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</si>
  <si>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</si>
  <si>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</si>
  <si>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</si>
  <si>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</si>
  <si>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</si>
  <si>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</si>
  <si>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</si>
  <si>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</si>
  <si>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</si>
  <si>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</si>
  <si>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</si>
  <si>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</si>
  <si>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</si>
  <si>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</si>
  <si>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</si>
  <si>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</si>
  <si>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</si>
  <si>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</si>
  <si>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</si>
  <si>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</si>
  <si>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</si>
  <si>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</si>
  <si>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</si>
  <si>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</si>
  <si>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</si>
  <si>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</si>
  <si>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</si>
  <si>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</si>
  <si>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</si>
  <si>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</si>
  <si>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</si>
  <si>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</si>
  <si>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</si>
  <si>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</si>
  <si>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</si>
  <si>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</si>
  <si>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</si>
  <si>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</si>
  <si>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</si>
  <si>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</si>
  <si>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</si>
  <si>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</si>
  <si>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</si>
  <si>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</si>
  <si>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</si>
  <si>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</si>
  <si>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</si>
  <si>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</si>
  <si>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</si>
  <si>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</si>
  <si>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</si>
  <si>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</si>
  <si>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</si>
  <si>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</si>
  <si>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</si>
  <si>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</si>
  <si>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</si>
  <si>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</si>
  <si>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</si>
  <si>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</si>
  <si>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</si>
  <si>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</si>
  <si>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</si>
  <si>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</si>
  <si>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</si>
  <si>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</si>
  <si>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</si>
  <si>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</si>
  <si>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</si>
  <si>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</si>
  <si>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</si>
  <si>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</si>
  <si>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</si>
  <si>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</si>
  <si>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</si>
  <si>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</si>
  <si>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</si>
  <si>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</si>
  <si>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</si>
  <si>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</si>
  <si>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</si>
  <si>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</si>
  <si>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</si>
  <si>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</si>
  <si>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</si>
  <si>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</si>
  <si>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</si>
  <si>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</si>
  <si>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</si>
  <si>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</si>
  <si>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</si>
  <si>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</si>
  <si>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</si>
  <si>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</si>
  <si>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</si>
  <si>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</si>
  <si>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</si>
  <si>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</si>
  <si>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</si>
  <si>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</si>
  <si>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</si>
  <si>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</si>
  <si>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</si>
  <si>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</si>
  <si>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</si>
  <si>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</si>
  <si>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</si>
  <si>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</si>
  <si>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</si>
  <si>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</si>
  <si>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</si>
  <si>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</si>
  <si>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</si>
  <si>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</si>
  <si>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</si>
  <si>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</si>
  <si>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</si>
  <si>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</si>
  <si>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</si>
  <si>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</si>
  <si>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</si>
  <si>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</si>
  <si>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</si>
  <si>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</si>
  <si>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</si>
  <si>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</si>
  <si>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</si>
  <si>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</si>
  <si>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</si>
  <si>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</si>
  <si>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</si>
  <si>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</si>
  <si>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</si>
  <si>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</si>
  <si>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</si>
  <si>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</si>
  <si>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</si>
  <si>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</si>
  <si>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</si>
  <si>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</si>
  <si>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</si>
  <si>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</si>
  <si>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</si>
  <si>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</si>
  <si>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</si>
  <si>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</si>
  <si>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</si>
  <si>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</si>
  <si>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</si>
  <si>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</si>
  <si>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</si>
  <si>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</si>
  <si>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</si>
  <si>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</si>
  <si>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</si>
  <si>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</si>
  <si>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</si>
  <si>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</si>
  <si>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</si>
  <si>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</si>
  <si>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</si>
  <si>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</si>
  <si>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</si>
  <si>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</si>
  <si>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</si>
  <si>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</si>
  <si>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</si>
  <si>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</si>
  <si>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</si>
  <si>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</si>
  <si>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</si>
  <si>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</si>
  <si>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</si>
  <si>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</si>
  <si>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</si>
  <si>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</si>
  <si>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</si>
  <si>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</si>
  <si>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</si>
  <si>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</si>
  <si>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</si>
  <si>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</si>
  <si>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</si>
  <si>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</si>
  <si>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</si>
  <si>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</si>
  <si>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</si>
  <si>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</si>
  <si>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</si>
  <si>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</si>
  <si>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</si>
  <si>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1.Завет АД</t>
  </si>
  <si>
    <t>2.Нора АД</t>
  </si>
  <si>
    <t>3 Ксилема АД</t>
  </si>
  <si>
    <t>4 Рекорд АД</t>
  </si>
  <si>
    <t>9 Елпром - Елин АД</t>
  </si>
  <si>
    <t>10 Българска лизингова компания АД</t>
  </si>
  <si>
    <t xml:space="preserve">11 Инвестмашпроект </t>
  </si>
  <si>
    <t>12 Латекс груп АД</t>
  </si>
  <si>
    <t>13 Ръбър технолоджи груп АД</t>
  </si>
  <si>
    <t>14 Лейди 96 АД</t>
  </si>
  <si>
    <t>15 Инкомс - Телеком Холдинг АД</t>
  </si>
  <si>
    <t>17.Други</t>
  </si>
  <si>
    <t>18.Диамант АД</t>
  </si>
  <si>
    <t>19.Изида АД</t>
  </si>
  <si>
    <t>20 Туринс АД</t>
  </si>
  <si>
    <t>22.Полимери АД</t>
  </si>
  <si>
    <t>1 Булстар хотелс лимитид ООД</t>
  </si>
  <si>
    <t>23 Индустриален бизнес център АД</t>
  </si>
  <si>
    <t>8. Модтрико АД</t>
  </si>
  <si>
    <t>1. Инком България АД</t>
  </si>
  <si>
    <t>2. София Инвест Брокеридж АД</t>
  </si>
  <si>
    <t>24 ДФ Стандарт инвестмънт балансиран фонд</t>
  </si>
  <si>
    <t>25 ДФ Стандарт инвестмънт високодоходен фонд</t>
  </si>
  <si>
    <t>01.01.2008-31.03.2008</t>
  </si>
  <si>
    <t xml:space="preserve">Дата на съставяне:22.05.2008                                 </t>
  </si>
  <si>
    <t xml:space="preserve">Дата  на съставяне: 22.05.2008                                                                                                                              </t>
  </si>
  <si>
    <t>Дата на съставяне: 22.05.2008</t>
  </si>
  <si>
    <t>Дата на съставяне:22.05.2008</t>
  </si>
  <si>
    <t>3.Българска индустриална и търговска корпорация ХАД</t>
  </si>
  <si>
    <t>5 ДФ Ти Би Ай Динамик</t>
  </si>
  <si>
    <t>6 ДФ Ти Би Ай Хармония</t>
  </si>
  <si>
    <t>26 ДФ Стандарт инвестмънт международин фонд</t>
  </si>
  <si>
    <t>27 ДФ ДСК Растеж</t>
  </si>
  <si>
    <t>28 ДФ ДСК Баланс</t>
  </si>
  <si>
    <t>7 Околчица АД</t>
  </si>
  <si>
    <t>8 ДФ Капман макс</t>
  </si>
  <si>
    <t>16 ИД Капман капитал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</si>
</sst>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0" fontId="5" fillId="0" borderId="1" xfId="31" applyNumberFormat="1" applyFont="1" applyBorder="1" applyAlignment="1">
      <alignment horizontal="right" vertical="center" wrapText="1"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28">
      <selection activeCell="C45" sqref="C4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864</v>
      </c>
      <c r="F3" s="217" t="s">
        <v>2</v>
      </c>
      <c r="G3" s="172"/>
      <c r="H3" s="461">
        <v>121576032</v>
      </c>
    </row>
    <row r="4" spans="1:8" ht="15">
      <c r="A4" s="584" t="s">
        <v>3</v>
      </c>
      <c r="B4" s="590"/>
      <c r="C4" s="590"/>
      <c r="D4" s="590"/>
      <c r="E4" s="504" t="s">
        <v>865</v>
      </c>
      <c r="F4" s="586" t="s">
        <v>4</v>
      </c>
      <c r="G4" s="587"/>
      <c r="H4" s="461">
        <v>13</v>
      </c>
    </row>
    <row r="5" spans="1:8" ht="15">
      <c r="A5" s="584" t="s">
        <v>5</v>
      </c>
      <c r="B5" s="585"/>
      <c r="C5" s="585"/>
      <c r="D5" s="585"/>
      <c r="E5" s="505" t="s">
        <v>899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3844</v>
      </c>
      <c r="D11" s="151">
        <v>3844</v>
      </c>
      <c r="E11" s="237" t="s">
        <v>22</v>
      </c>
      <c r="F11" s="242" t="s">
        <v>23</v>
      </c>
      <c r="G11" s="152">
        <v>4386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19475</v>
      </c>
      <c r="D12" s="151">
        <v>19285</v>
      </c>
      <c r="E12" s="237" t="s">
        <v>26</v>
      </c>
      <c r="F12" s="242" t="s">
        <v>27</v>
      </c>
      <c r="G12" s="153">
        <v>4386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4726</v>
      </c>
      <c r="D13" s="151">
        <v>4659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184</v>
      </c>
      <c r="D15" s="151">
        <v>277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852</v>
      </c>
      <c r="D16" s="151">
        <v>853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1871</v>
      </c>
      <c r="D17" s="151">
        <v>1933</v>
      </c>
      <c r="E17" s="243" t="s">
        <v>46</v>
      </c>
      <c r="F17" s="245" t="s">
        <v>47</v>
      </c>
      <c r="G17" s="154">
        <f>G11+G14+G15+G16</f>
        <v>4386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30952</v>
      </c>
      <c r="D19" s="155">
        <f>SUM(D11:D18)</f>
        <v>30851</v>
      </c>
      <c r="E19" s="237" t="s">
        <v>53</v>
      </c>
      <c r="F19" s="242" t="s">
        <v>54</v>
      </c>
      <c r="G19" s="152">
        <v>4933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468</v>
      </c>
      <c r="D20" s="151">
        <v>474</v>
      </c>
      <c r="E20" s="237" t="s">
        <v>57</v>
      </c>
      <c r="F20" s="242" t="s">
        <v>58</v>
      </c>
      <c r="G20" s="158">
        <v>1769</v>
      </c>
      <c r="H20" s="158">
        <v>7256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9197</v>
      </c>
      <c r="H21" s="156">
        <f>SUM(H22:H24)</f>
        <v>9197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849</v>
      </c>
      <c r="H22" s="152">
        <v>849</v>
      </c>
    </row>
    <row r="23" spans="1:13" ht="15">
      <c r="A23" s="235" t="s">
        <v>66</v>
      </c>
      <c r="B23" s="241" t="s">
        <v>67</v>
      </c>
      <c r="C23" s="151">
        <v>1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10</v>
      </c>
      <c r="E24" s="237" t="s">
        <v>72</v>
      </c>
      <c r="F24" s="242" t="s">
        <v>73</v>
      </c>
      <c r="G24" s="152">
        <v>8348</v>
      </c>
      <c r="H24" s="152">
        <v>8348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15899</v>
      </c>
      <c r="H25" s="154">
        <f>H19+H20+H21</f>
        <v>21386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17</v>
      </c>
      <c r="D27" s="155">
        <f>SUM(D23:D26)</f>
        <v>12</v>
      </c>
      <c r="E27" s="253" t="s">
        <v>83</v>
      </c>
      <c r="F27" s="242" t="s">
        <v>84</v>
      </c>
      <c r="G27" s="154">
        <f>SUM(G28:G30)</f>
        <v>14998</v>
      </c>
      <c r="H27" s="154">
        <f>SUM(H28:H30)</f>
        <v>9349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14998</v>
      </c>
      <c r="H28" s="152">
        <v>9349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497</v>
      </c>
      <c r="D30" s="151">
        <v>497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1094</v>
      </c>
      <c r="H31" s="152">
        <v>5982</v>
      </c>
      <c r="M31" s="157"/>
    </row>
    <row r="32" spans="1:15" ht="15">
      <c r="A32" s="235" t="s">
        <v>98</v>
      </c>
      <c r="B32" s="250" t="s">
        <v>99</v>
      </c>
      <c r="C32" s="155">
        <f>C30+C31</f>
        <v>497</v>
      </c>
      <c r="D32" s="155">
        <f>D30+D31</f>
        <v>497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16092</v>
      </c>
      <c r="H33" s="154">
        <f>H27+H31+H32</f>
        <v>15331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23547</v>
      </c>
      <c r="D34" s="155">
        <f>SUM(D35:D38)</f>
        <v>29235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36377</v>
      </c>
      <c r="H36" s="154">
        <f>H25+H17+H33</f>
        <v>41103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11160</v>
      </c>
      <c r="D37" s="151">
        <v>11127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12387</v>
      </c>
      <c r="D38" s="151">
        <v>18108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1917</v>
      </c>
      <c r="D39" s="159">
        <f>D40+D41+D43</f>
        <v>1911</v>
      </c>
      <c r="E39" s="445" t="s">
        <v>118</v>
      </c>
      <c r="F39" s="261" t="s">
        <v>119</v>
      </c>
      <c r="G39" s="158">
        <v>17736</v>
      </c>
      <c r="H39" s="158">
        <v>19099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1917</v>
      </c>
      <c r="D40" s="151">
        <v>1911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42</v>
      </c>
      <c r="H43" s="152">
        <v>58</v>
      </c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25494</v>
      </c>
      <c r="D45" s="155">
        <f>D34+D39+D44</f>
        <v>31176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682</v>
      </c>
      <c r="D47" s="151">
        <v>683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42</v>
      </c>
      <c r="H49" s="154">
        <f>SUM(H43:H48)</f>
        <v>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31</v>
      </c>
      <c r="D50" s="151">
        <v>106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713</v>
      </c>
      <c r="D51" s="155">
        <f>SUM(D47:D50)</f>
        <v>789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1763</v>
      </c>
      <c r="H53" s="152">
        <v>1758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58141</v>
      </c>
      <c r="D55" s="155">
        <f>D19+D20+D21+D27+D32+D45+D51+D53+D54</f>
        <v>63799</v>
      </c>
      <c r="E55" s="237" t="s">
        <v>172</v>
      </c>
      <c r="F55" s="261" t="s">
        <v>173</v>
      </c>
      <c r="G55" s="154">
        <f>G49+G51+G52+G53+G54</f>
        <v>1805</v>
      </c>
      <c r="H55" s="154">
        <f>H49+H51+H52+H53+H54</f>
        <v>1816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529</v>
      </c>
      <c r="D58" s="151">
        <v>484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110</v>
      </c>
      <c r="D59" s="151">
        <v>239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387</v>
      </c>
      <c r="D60" s="151">
        <v>409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255</v>
      </c>
      <c r="D61" s="151">
        <v>192</v>
      </c>
      <c r="E61" s="243" t="s">
        <v>189</v>
      </c>
      <c r="F61" s="272" t="s">
        <v>190</v>
      </c>
      <c r="G61" s="154">
        <f>SUM(G62:G68)</f>
        <v>4565</v>
      </c>
      <c r="H61" s="154">
        <f>SUM(H62:H68)</f>
        <v>4107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2475</v>
      </c>
      <c r="H62" s="152">
        <v>2514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1281</v>
      </c>
      <c r="D64" s="155">
        <f>SUM(D58:D63)</f>
        <v>1324</v>
      </c>
      <c r="E64" s="237" t="s">
        <v>200</v>
      </c>
      <c r="F64" s="242" t="s">
        <v>201</v>
      </c>
      <c r="G64" s="152">
        <v>1135</v>
      </c>
      <c r="H64" s="152">
        <v>707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493</v>
      </c>
      <c r="H66" s="152">
        <v>339</v>
      </c>
    </row>
    <row r="67" spans="1:8" ht="15">
      <c r="A67" s="235" t="s">
        <v>207</v>
      </c>
      <c r="B67" s="241" t="s">
        <v>208</v>
      </c>
      <c r="C67" s="151">
        <v>108</v>
      </c>
      <c r="D67" s="151">
        <v>78</v>
      </c>
      <c r="E67" s="237" t="s">
        <v>209</v>
      </c>
      <c r="F67" s="242" t="s">
        <v>210</v>
      </c>
      <c r="G67" s="152">
        <v>148</v>
      </c>
      <c r="H67" s="152">
        <v>171</v>
      </c>
    </row>
    <row r="68" spans="1:8" ht="15">
      <c r="A68" s="235" t="s">
        <v>211</v>
      </c>
      <c r="B68" s="241" t="s">
        <v>212</v>
      </c>
      <c r="C68" s="151">
        <v>908</v>
      </c>
      <c r="D68" s="151">
        <v>893</v>
      </c>
      <c r="E68" s="237" t="s">
        <v>213</v>
      </c>
      <c r="F68" s="242" t="s">
        <v>214</v>
      </c>
      <c r="G68" s="152">
        <v>314</v>
      </c>
      <c r="H68" s="152">
        <v>376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6149</v>
      </c>
      <c r="H69" s="152">
        <v>6115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10714</v>
      </c>
      <c r="H71" s="161">
        <f>H59+H60+H61+H69+H70</f>
        <v>10222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200</v>
      </c>
      <c r="D74" s="151">
        <v>532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1216</v>
      </c>
      <c r="D75" s="155">
        <f>SUM(D67:D74)</f>
        <v>1503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2275</v>
      </c>
      <c r="D78" s="155">
        <f>SUM(D79:D81)</f>
        <v>2277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10714</v>
      </c>
      <c r="H79" s="162">
        <f>H71+H74+H75+H76</f>
        <v>10222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2275</v>
      </c>
      <c r="D81" s="151">
        <v>2277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2275</v>
      </c>
      <c r="D84" s="155">
        <f>D83+D82+D78</f>
        <v>2277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234</v>
      </c>
      <c r="D87" s="151">
        <v>135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3485</v>
      </c>
      <c r="D88" s="151">
        <v>3202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3719</v>
      </c>
      <c r="D91" s="155">
        <f>SUM(D87:D90)</f>
        <v>3337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8491</v>
      </c>
      <c r="D93" s="155">
        <f>D64+D75+D84+D91+D92</f>
        <v>8441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66632</v>
      </c>
      <c r="D94" s="164">
        <f>D93+D55</f>
        <v>72240</v>
      </c>
      <c r="E94" s="449" t="s">
        <v>270</v>
      </c>
      <c r="F94" s="289" t="s">
        <v>271</v>
      </c>
      <c r="G94" s="165">
        <f>G36+G39+G55+G79</f>
        <v>66632</v>
      </c>
      <c r="H94" s="165">
        <f>H36+H39+H55+H79</f>
        <v>72240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1:8" ht="15">
      <c r="A99" s="578">
        <v>39590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46" sqref="A4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"Българска холдингова компания" АД</v>
      </c>
      <c r="C2" s="582"/>
      <c r="D2" s="582"/>
      <c r="E2" s="582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2" t="str">
        <f>'справка №1-БАЛАНС'!E4</f>
        <v>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3" t="str">
        <f>'справка №1-БАЛАНС'!E5</f>
        <v>01.01.2008-31.03.2008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669</v>
      </c>
      <c r="D9" s="46">
        <v>617</v>
      </c>
      <c r="E9" s="298" t="s">
        <v>285</v>
      </c>
      <c r="F9" s="549" t="s">
        <v>286</v>
      </c>
      <c r="G9" s="550">
        <v>647</v>
      </c>
      <c r="H9" s="550">
        <v>556</v>
      </c>
    </row>
    <row r="10" spans="1:8" ht="12">
      <c r="A10" s="298" t="s">
        <v>287</v>
      </c>
      <c r="B10" s="299" t="s">
        <v>288</v>
      </c>
      <c r="C10" s="46">
        <v>751</v>
      </c>
      <c r="D10" s="46">
        <v>890</v>
      </c>
      <c r="E10" s="298" t="s">
        <v>289</v>
      </c>
      <c r="F10" s="549" t="s">
        <v>290</v>
      </c>
      <c r="G10" s="550">
        <v>777</v>
      </c>
      <c r="H10" s="550">
        <v>866</v>
      </c>
    </row>
    <row r="11" spans="1:8" ht="12">
      <c r="A11" s="298" t="s">
        <v>291</v>
      </c>
      <c r="B11" s="299" t="s">
        <v>292</v>
      </c>
      <c r="C11" s="46">
        <v>398</v>
      </c>
      <c r="D11" s="46">
        <v>344</v>
      </c>
      <c r="E11" s="300" t="s">
        <v>293</v>
      </c>
      <c r="F11" s="549" t="s">
        <v>294</v>
      </c>
      <c r="G11" s="550">
        <v>1435</v>
      </c>
      <c r="H11" s="550">
        <v>1151</v>
      </c>
    </row>
    <row r="12" spans="1:8" ht="12">
      <c r="A12" s="298" t="s">
        <v>295</v>
      </c>
      <c r="B12" s="299" t="s">
        <v>296</v>
      </c>
      <c r="C12" s="46">
        <v>1117</v>
      </c>
      <c r="D12" s="46">
        <v>2138</v>
      </c>
      <c r="E12" s="300" t="s">
        <v>78</v>
      </c>
      <c r="F12" s="549" t="s">
        <v>297</v>
      </c>
      <c r="G12" s="550">
        <v>533</v>
      </c>
      <c r="H12" s="550">
        <v>539</v>
      </c>
    </row>
    <row r="13" spans="1:18" ht="12">
      <c r="A13" s="298" t="s">
        <v>298</v>
      </c>
      <c r="B13" s="299" t="s">
        <v>299</v>
      </c>
      <c r="C13" s="46">
        <v>368</v>
      </c>
      <c r="D13" s="46">
        <v>559</v>
      </c>
      <c r="E13" s="301" t="s">
        <v>51</v>
      </c>
      <c r="F13" s="551" t="s">
        <v>300</v>
      </c>
      <c r="G13" s="548">
        <f>SUM(G9:G12)</f>
        <v>3392</v>
      </c>
      <c r="H13" s="548">
        <f>SUM(H9:H12)</f>
        <v>3112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>
        <v>62</v>
      </c>
    </row>
    <row r="16" spans="1:8" ht="12">
      <c r="A16" s="298" t="s">
        <v>307</v>
      </c>
      <c r="B16" s="299" t="s">
        <v>308</v>
      </c>
      <c r="C16" s="47">
        <v>552</v>
      </c>
      <c r="D16" s="47">
        <v>483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3855</v>
      </c>
      <c r="D19" s="49">
        <f>SUM(D9:D15)+D16</f>
        <v>5031</v>
      </c>
      <c r="E19" s="304" t="s">
        <v>317</v>
      </c>
      <c r="F19" s="552" t="s">
        <v>318</v>
      </c>
      <c r="G19" s="550">
        <v>255</v>
      </c>
      <c r="H19" s="550">
        <v>339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36868</v>
      </c>
    </row>
    <row r="22" spans="1:8" ht="24">
      <c r="A22" s="304" t="s">
        <v>324</v>
      </c>
      <c r="B22" s="305" t="s">
        <v>325</v>
      </c>
      <c r="C22" s="46">
        <v>2</v>
      </c>
      <c r="D22" s="46">
        <v>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224</v>
      </c>
      <c r="D24" s="46">
        <v>43</v>
      </c>
      <c r="E24" s="301" t="s">
        <v>103</v>
      </c>
      <c r="F24" s="554" t="s">
        <v>334</v>
      </c>
      <c r="G24" s="548">
        <f>SUM(G19:G23)</f>
        <v>255</v>
      </c>
      <c r="H24" s="548">
        <f>SUM(H19:H23)</f>
        <v>37207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84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310</v>
      </c>
      <c r="D26" s="49">
        <f>SUM(D22:D25)</f>
        <v>50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4165</v>
      </c>
      <c r="D28" s="50">
        <f>D26+D19</f>
        <v>5081</v>
      </c>
      <c r="E28" s="127" t="s">
        <v>339</v>
      </c>
      <c r="F28" s="554" t="s">
        <v>340</v>
      </c>
      <c r="G28" s="548">
        <f>G13+G15+G24</f>
        <v>3647</v>
      </c>
      <c r="H28" s="548">
        <f>H13+H15+H24</f>
        <v>40381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35300</v>
      </c>
      <c r="E30" s="127" t="s">
        <v>343</v>
      </c>
      <c r="F30" s="554" t="s">
        <v>344</v>
      </c>
      <c r="G30" s="53">
        <f>IF((C28-G28)&gt;0,C28-G28,0)</f>
        <v>518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34</v>
      </c>
      <c r="H31" s="550">
        <v>2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4165</v>
      </c>
      <c r="D33" s="49">
        <f>D28+D31+D32</f>
        <v>5081</v>
      </c>
      <c r="E33" s="127" t="s">
        <v>353</v>
      </c>
      <c r="F33" s="554" t="s">
        <v>354</v>
      </c>
      <c r="G33" s="53">
        <f>G32+G31+G28</f>
        <v>3681</v>
      </c>
      <c r="H33" s="53">
        <f>H32+H31+H28</f>
        <v>40383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35302</v>
      </c>
      <c r="E34" s="128" t="s">
        <v>357</v>
      </c>
      <c r="F34" s="554" t="s">
        <v>358</v>
      </c>
      <c r="G34" s="548">
        <f>IF((C33-G33)&gt;0,C33-G33,0)</f>
        <v>484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-224</v>
      </c>
      <c r="D35" s="49">
        <f>D36+D37+D38</f>
        <v>3352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3408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-224</v>
      </c>
      <c r="D37" s="430">
        <v>-56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31950</v>
      </c>
      <c r="E39" s="313" t="s">
        <v>369</v>
      </c>
      <c r="F39" s="558" t="s">
        <v>370</v>
      </c>
      <c r="G39" s="559">
        <f>IF(G34&gt;0,IF(C35+G34&lt;0,0,C35+G34),IF(C34-C35&lt;0,C35-C34,0))</f>
        <v>260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18625</v>
      </c>
      <c r="E40" s="127" t="s">
        <v>371</v>
      </c>
      <c r="F40" s="558" t="s">
        <v>373</v>
      </c>
      <c r="G40" s="550">
        <v>1354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1094</v>
      </c>
      <c r="D41" s="52">
        <f>IF(H39=0,IF(D39-D40&gt;0,D39-D40+H40,0),IF(H39-H40&lt;0,H40-H39+D39,0))</f>
        <v>13325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3941</v>
      </c>
      <c r="D42" s="53">
        <f>D33+D35+D39</f>
        <v>40383</v>
      </c>
      <c r="E42" s="128" t="s">
        <v>380</v>
      </c>
      <c r="F42" s="129" t="s">
        <v>381</v>
      </c>
      <c r="G42" s="53">
        <f>G39+G33</f>
        <v>3941</v>
      </c>
      <c r="H42" s="53">
        <f>H39+H33</f>
        <v>40383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39590</v>
      </c>
      <c r="C48" s="427" t="s">
        <v>382</v>
      </c>
      <c r="D48" s="580"/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/>
      <c r="E50" s="581"/>
      <c r="F50" s="581"/>
      <c r="G50" s="581"/>
      <c r="H50" s="581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01.01.2008-31.03.2008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4346</v>
      </c>
      <c r="D10" s="54">
        <v>3351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-2068</v>
      </c>
      <c r="D11" s="54">
        <v>-2275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-1302</v>
      </c>
      <c r="D13" s="54">
        <v>-3106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-12</v>
      </c>
      <c r="D15" s="54">
        <v>-11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-398</v>
      </c>
      <c r="D19" s="54">
        <v>-310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558</v>
      </c>
      <c r="D20" s="55">
        <f>SUM(D10:D19)</f>
        <v>-2359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-2875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37093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-94</v>
      </c>
      <c r="D31" s="54">
        <v>554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-94</v>
      </c>
      <c r="D32" s="55">
        <f>SUM(D22:D31)</f>
        <v>34772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-340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</v>
      </c>
      <c r="D38" s="54">
        <v>30</v>
      </c>
      <c r="E38" s="130"/>
      <c r="F38" s="130"/>
    </row>
    <row r="39" spans="1:6" ht="12">
      <c r="A39" s="332" t="s">
        <v>442</v>
      </c>
      <c r="B39" s="333" t="s">
        <v>443</v>
      </c>
      <c r="C39" s="54">
        <v>28</v>
      </c>
      <c r="D39" s="54">
        <v>185</v>
      </c>
      <c r="E39" s="130"/>
      <c r="F39" s="130"/>
    </row>
    <row r="40" spans="1:6" ht="12">
      <c r="A40" s="332" t="s">
        <v>444</v>
      </c>
      <c r="B40" s="333" t="s">
        <v>445</v>
      </c>
      <c r="C40" s="54">
        <v>-3</v>
      </c>
      <c r="D40" s="54">
        <v>-3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-105</v>
      </c>
      <c r="D41" s="54">
        <v>167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-82</v>
      </c>
      <c r="D42" s="55">
        <f>SUM(D34:D41)</f>
        <v>39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382</v>
      </c>
      <c r="D43" s="55">
        <f>D42+D32+D20</f>
        <v>32452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3337</v>
      </c>
      <c r="D44" s="132">
        <v>6144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3719</v>
      </c>
      <c r="D45" s="55">
        <f>D44+D43</f>
        <v>38596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3719</v>
      </c>
      <c r="D46" s="56">
        <v>38596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01.01.2008-31.03.2008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7256</v>
      </c>
      <c r="F11" s="58">
        <f>'справка №1-БАЛАНС'!H22</f>
        <v>849</v>
      </c>
      <c r="G11" s="58">
        <f>'справка №1-БАЛАНС'!H23</f>
        <v>0</v>
      </c>
      <c r="H11" s="60">
        <v>8348</v>
      </c>
      <c r="I11" s="58">
        <f>'справка №1-БАЛАНС'!H28+'справка №1-БАЛАНС'!H31</f>
        <v>15331</v>
      </c>
      <c r="J11" s="58">
        <f>'справка №1-БАЛАНС'!H29+'справка №1-БАЛАНС'!H32</f>
        <v>0</v>
      </c>
      <c r="K11" s="60"/>
      <c r="L11" s="344">
        <f>SUM(C11:K11)</f>
        <v>41103</v>
      </c>
      <c r="M11" s="58">
        <f>'справка №1-БАЛАНС'!H39</f>
        <v>19099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7256</v>
      </c>
      <c r="F15" s="61">
        <f t="shared" si="2"/>
        <v>849</v>
      </c>
      <c r="G15" s="61">
        <f t="shared" si="2"/>
        <v>0</v>
      </c>
      <c r="H15" s="61">
        <f t="shared" si="2"/>
        <v>8348</v>
      </c>
      <c r="I15" s="61">
        <f t="shared" si="2"/>
        <v>15331</v>
      </c>
      <c r="J15" s="61">
        <f t="shared" si="2"/>
        <v>0</v>
      </c>
      <c r="K15" s="61">
        <f t="shared" si="2"/>
        <v>0</v>
      </c>
      <c r="L15" s="344">
        <f t="shared" si="1"/>
        <v>41103</v>
      </c>
      <c r="M15" s="61">
        <f t="shared" si="2"/>
        <v>19099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1094</v>
      </c>
      <c r="J16" s="345">
        <f>+'справка №1-БАЛАНС'!G32</f>
        <v>0</v>
      </c>
      <c r="K16" s="60"/>
      <c r="L16" s="344">
        <f t="shared" si="1"/>
        <v>1094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-5487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-5487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5487</v>
      </c>
      <c r="F26" s="185"/>
      <c r="G26" s="185"/>
      <c r="H26" s="185"/>
      <c r="I26" s="185"/>
      <c r="J26" s="185"/>
      <c r="K26" s="185"/>
      <c r="L26" s="344">
        <f t="shared" si="1"/>
        <v>5487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-333</v>
      </c>
      <c r="J28" s="60"/>
      <c r="K28" s="60"/>
      <c r="L28" s="344">
        <f t="shared" si="1"/>
        <v>-333</v>
      </c>
      <c r="M28" s="60">
        <v>-1363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4386</v>
      </c>
      <c r="D29" s="59">
        <f aca="true" t="shared" si="6" ref="D29:M29">D17+D20+D21+D24+D28+D27+D15+D16</f>
        <v>4933</v>
      </c>
      <c r="E29" s="59">
        <f t="shared" si="6"/>
        <v>1769</v>
      </c>
      <c r="F29" s="59">
        <f t="shared" si="6"/>
        <v>849</v>
      </c>
      <c r="G29" s="59">
        <f t="shared" si="6"/>
        <v>0</v>
      </c>
      <c r="H29" s="59">
        <f t="shared" si="6"/>
        <v>8348</v>
      </c>
      <c r="I29" s="59">
        <f t="shared" si="6"/>
        <v>16092</v>
      </c>
      <c r="J29" s="59">
        <f t="shared" si="6"/>
        <v>0</v>
      </c>
      <c r="K29" s="59">
        <f t="shared" si="6"/>
        <v>0</v>
      </c>
      <c r="L29" s="344">
        <f t="shared" si="1"/>
        <v>36377</v>
      </c>
      <c r="M29" s="59">
        <f t="shared" si="6"/>
        <v>17736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4386</v>
      </c>
      <c r="D32" s="59">
        <f t="shared" si="7"/>
        <v>4933</v>
      </c>
      <c r="E32" s="59">
        <f t="shared" si="7"/>
        <v>1769</v>
      </c>
      <c r="F32" s="59">
        <f t="shared" si="7"/>
        <v>849</v>
      </c>
      <c r="G32" s="59">
        <f t="shared" si="7"/>
        <v>0</v>
      </c>
      <c r="H32" s="59">
        <f t="shared" si="7"/>
        <v>8348</v>
      </c>
      <c r="I32" s="59">
        <f t="shared" si="7"/>
        <v>16092</v>
      </c>
      <c r="J32" s="59">
        <f t="shared" si="7"/>
        <v>0</v>
      </c>
      <c r="K32" s="59">
        <f t="shared" si="7"/>
        <v>0</v>
      </c>
      <c r="L32" s="344">
        <f t="shared" si="1"/>
        <v>36377</v>
      </c>
      <c r="M32" s="59">
        <f>M29+M30+M31</f>
        <v>17736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901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20">
      <selection activeCell="R37" sqref="R3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"Българска холдингова компания"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01.01.2008-31.03.2008</v>
      </c>
      <c r="D3" s="604"/>
      <c r="E3" s="604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3844</v>
      </c>
      <c r="E9" s="189"/>
      <c r="F9" s="189"/>
      <c r="G9" s="74">
        <f>D9+E9-F9</f>
        <v>3844</v>
      </c>
      <c r="H9" s="65"/>
      <c r="I9" s="65"/>
      <c r="J9" s="74">
        <f>G9+H9-I9</f>
        <v>3844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24528</v>
      </c>
      <c r="E10" s="189">
        <v>323</v>
      </c>
      <c r="F10" s="189">
        <v>43</v>
      </c>
      <c r="G10" s="74">
        <f aca="true" t="shared" si="2" ref="G10:G39">D10+E10-F10</f>
        <v>24808</v>
      </c>
      <c r="H10" s="65"/>
      <c r="I10" s="65"/>
      <c r="J10" s="74">
        <f aca="true" t="shared" si="3" ref="J10:J39">G10+H10-I10</f>
        <v>24808</v>
      </c>
      <c r="K10" s="65">
        <v>5243</v>
      </c>
      <c r="L10" s="65">
        <v>90</v>
      </c>
      <c r="M10" s="65"/>
      <c r="N10" s="74">
        <f aca="true" t="shared" si="4" ref="N10:N39">K10+L10-M10</f>
        <v>5333</v>
      </c>
      <c r="O10" s="65"/>
      <c r="P10" s="65"/>
      <c r="Q10" s="74">
        <f t="shared" si="0"/>
        <v>5333</v>
      </c>
      <c r="R10" s="74">
        <f t="shared" si="1"/>
        <v>19475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12474</v>
      </c>
      <c r="E11" s="189">
        <v>160</v>
      </c>
      <c r="F11" s="189"/>
      <c r="G11" s="74">
        <f t="shared" si="2"/>
        <v>12634</v>
      </c>
      <c r="H11" s="65"/>
      <c r="I11" s="65"/>
      <c r="J11" s="74">
        <f t="shared" si="3"/>
        <v>12634</v>
      </c>
      <c r="K11" s="65">
        <v>7815</v>
      </c>
      <c r="L11" s="65">
        <v>93</v>
      </c>
      <c r="M11" s="65"/>
      <c r="N11" s="74">
        <f t="shared" si="4"/>
        <v>7908</v>
      </c>
      <c r="O11" s="65"/>
      <c r="P11" s="65"/>
      <c r="Q11" s="74">
        <f t="shared" si="0"/>
        <v>7908</v>
      </c>
      <c r="R11" s="74">
        <f t="shared" si="1"/>
        <v>4726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1600</v>
      </c>
      <c r="E13" s="189"/>
      <c r="F13" s="189">
        <v>82</v>
      </c>
      <c r="G13" s="74">
        <f t="shared" si="2"/>
        <v>1518</v>
      </c>
      <c r="H13" s="65"/>
      <c r="I13" s="65"/>
      <c r="J13" s="74">
        <f t="shared" si="3"/>
        <v>1518</v>
      </c>
      <c r="K13" s="65">
        <v>1323</v>
      </c>
      <c r="L13" s="65">
        <v>11</v>
      </c>
      <c r="M13" s="65"/>
      <c r="N13" s="74">
        <f t="shared" si="4"/>
        <v>1334</v>
      </c>
      <c r="O13" s="65"/>
      <c r="P13" s="65"/>
      <c r="Q13" s="74">
        <f t="shared" si="0"/>
        <v>1334</v>
      </c>
      <c r="R13" s="74">
        <f t="shared" si="1"/>
        <v>184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2736</v>
      </c>
      <c r="E14" s="189">
        <v>56</v>
      </c>
      <c r="F14" s="189">
        <v>33</v>
      </c>
      <c r="G14" s="74">
        <f t="shared" si="2"/>
        <v>2759</v>
      </c>
      <c r="H14" s="65"/>
      <c r="I14" s="65"/>
      <c r="J14" s="74">
        <f t="shared" si="3"/>
        <v>2759</v>
      </c>
      <c r="K14" s="65">
        <v>1883</v>
      </c>
      <c r="L14" s="65">
        <v>24</v>
      </c>
      <c r="M14" s="65"/>
      <c r="N14" s="74">
        <f t="shared" si="4"/>
        <v>1907</v>
      </c>
      <c r="O14" s="65"/>
      <c r="P14" s="65"/>
      <c r="Q14" s="74">
        <f t="shared" si="0"/>
        <v>1907</v>
      </c>
      <c r="R14" s="74">
        <f t="shared" si="1"/>
        <v>852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1933</v>
      </c>
      <c r="E15" s="457"/>
      <c r="F15" s="457">
        <v>62</v>
      </c>
      <c r="G15" s="74">
        <f t="shared" si="2"/>
        <v>1871</v>
      </c>
      <c r="H15" s="458"/>
      <c r="I15" s="458"/>
      <c r="J15" s="74">
        <f t="shared" si="3"/>
        <v>1871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1871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47115</v>
      </c>
      <c r="E17" s="194">
        <f>SUM(E9:E16)</f>
        <v>539</v>
      </c>
      <c r="F17" s="194">
        <f>SUM(F9:F16)</f>
        <v>220</v>
      </c>
      <c r="G17" s="74">
        <f t="shared" si="2"/>
        <v>47434</v>
      </c>
      <c r="H17" s="75">
        <f>SUM(H9:H16)</f>
        <v>0</v>
      </c>
      <c r="I17" s="75">
        <f>SUM(I9:I16)</f>
        <v>0</v>
      </c>
      <c r="J17" s="74">
        <f t="shared" si="3"/>
        <v>47434</v>
      </c>
      <c r="K17" s="75">
        <f>SUM(K9:K16)</f>
        <v>16264</v>
      </c>
      <c r="L17" s="75">
        <f>SUM(L9:L16)</f>
        <v>218</v>
      </c>
      <c r="M17" s="75">
        <f>SUM(M9:M16)</f>
        <v>0</v>
      </c>
      <c r="N17" s="74">
        <f t="shared" si="4"/>
        <v>16482</v>
      </c>
      <c r="O17" s="75">
        <f>SUM(O9:O16)</f>
        <v>0</v>
      </c>
      <c r="P17" s="75">
        <f>SUM(P9:P16)</f>
        <v>0</v>
      </c>
      <c r="Q17" s="74">
        <f t="shared" si="5"/>
        <v>16482</v>
      </c>
      <c r="R17" s="74">
        <f t="shared" si="6"/>
        <v>30952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545</v>
      </c>
      <c r="E18" s="187"/>
      <c r="F18" s="187"/>
      <c r="G18" s="74">
        <f t="shared" si="2"/>
        <v>545</v>
      </c>
      <c r="H18" s="63"/>
      <c r="I18" s="63"/>
      <c r="J18" s="74">
        <f t="shared" si="3"/>
        <v>545</v>
      </c>
      <c r="K18" s="63">
        <v>71</v>
      </c>
      <c r="L18" s="63">
        <v>6</v>
      </c>
      <c r="M18" s="63"/>
      <c r="N18" s="74">
        <f t="shared" si="4"/>
        <v>77</v>
      </c>
      <c r="O18" s="63"/>
      <c r="P18" s="63"/>
      <c r="Q18" s="74">
        <f t="shared" si="5"/>
        <v>77</v>
      </c>
      <c r="R18" s="74">
        <f t="shared" si="6"/>
        <v>468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73</v>
      </c>
      <c r="E21" s="189">
        <v>1</v>
      </c>
      <c r="F21" s="189"/>
      <c r="G21" s="74">
        <f t="shared" si="2"/>
        <v>74</v>
      </c>
      <c r="H21" s="65"/>
      <c r="I21" s="65"/>
      <c r="J21" s="74">
        <f t="shared" si="3"/>
        <v>74</v>
      </c>
      <c r="K21" s="65">
        <v>73</v>
      </c>
      <c r="L21" s="65"/>
      <c r="M21" s="65"/>
      <c r="N21" s="74">
        <f t="shared" si="4"/>
        <v>73</v>
      </c>
      <c r="O21" s="65"/>
      <c r="P21" s="65"/>
      <c r="Q21" s="74">
        <f t="shared" si="5"/>
        <v>73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49</v>
      </c>
      <c r="E22" s="189"/>
      <c r="F22" s="189"/>
      <c r="G22" s="74">
        <f t="shared" si="2"/>
        <v>49</v>
      </c>
      <c r="H22" s="65"/>
      <c r="I22" s="65"/>
      <c r="J22" s="74">
        <f t="shared" si="3"/>
        <v>49</v>
      </c>
      <c r="K22" s="65">
        <v>39</v>
      </c>
      <c r="L22" s="65">
        <v>3</v>
      </c>
      <c r="M22" s="65"/>
      <c r="N22" s="74">
        <f t="shared" si="4"/>
        <v>42</v>
      </c>
      <c r="O22" s="65"/>
      <c r="P22" s="65"/>
      <c r="Q22" s="74">
        <f t="shared" si="5"/>
        <v>42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22</v>
      </c>
      <c r="E24" s="189">
        <v>7</v>
      </c>
      <c r="F24" s="189"/>
      <c r="G24" s="74">
        <f t="shared" si="2"/>
        <v>29</v>
      </c>
      <c r="H24" s="65"/>
      <c r="I24" s="65"/>
      <c r="J24" s="74">
        <f t="shared" si="3"/>
        <v>29</v>
      </c>
      <c r="K24" s="65">
        <v>20</v>
      </c>
      <c r="L24" s="65"/>
      <c r="M24" s="65"/>
      <c r="N24" s="74">
        <f t="shared" si="4"/>
        <v>20</v>
      </c>
      <c r="O24" s="65"/>
      <c r="P24" s="65"/>
      <c r="Q24" s="74">
        <f t="shared" si="5"/>
        <v>20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144</v>
      </c>
      <c r="E25" s="190">
        <f aca="true" t="shared" si="7" ref="E25:P25">SUM(E21:E24)</f>
        <v>8</v>
      </c>
      <c r="F25" s="190">
        <f t="shared" si="7"/>
        <v>0</v>
      </c>
      <c r="G25" s="67">
        <f t="shared" si="2"/>
        <v>152</v>
      </c>
      <c r="H25" s="66">
        <f t="shared" si="7"/>
        <v>0</v>
      </c>
      <c r="I25" s="66">
        <f t="shared" si="7"/>
        <v>0</v>
      </c>
      <c r="J25" s="67">
        <f t="shared" si="3"/>
        <v>152</v>
      </c>
      <c r="K25" s="66">
        <f t="shared" si="7"/>
        <v>132</v>
      </c>
      <c r="L25" s="66">
        <f t="shared" si="7"/>
        <v>3</v>
      </c>
      <c r="M25" s="66">
        <f t="shared" si="7"/>
        <v>0</v>
      </c>
      <c r="N25" s="67">
        <f t="shared" si="4"/>
        <v>135</v>
      </c>
      <c r="O25" s="66">
        <f t="shared" si="7"/>
        <v>0</v>
      </c>
      <c r="P25" s="66">
        <f t="shared" si="7"/>
        <v>0</v>
      </c>
      <c r="Q25" s="67">
        <f t="shared" si="5"/>
        <v>135</v>
      </c>
      <c r="R25" s="67">
        <f t="shared" si="6"/>
        <v>17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29235</v>
      </c>
      <c r="E27" s="192">
        <f aca="true" t="shared" si="8" ref="E27:P27">SUM(E28:E31)</f>
        <v>0</v>
      </c>
      <c r="F27" s="192">
        <f t="shared" si="8"/>
        <v>240</v>
      </c>
      <c r="G27" s="71">
        <f t="shared" si="2"/>
        <v>28995</v>
      </c>
      <c r="H27" s="70">
        <f t="shared" si="8"/>
        <v>47</v>
      </c>
      <c r="I27" s="70">
        <f t="shared" si="8"/>
        <v>5495</v>
      </c>
      <c r="J27" s="71">
        <f t="shared" si="3"/>
        <v>23547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23547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11127</v>
      </c>
      <c r="E30" s="189"/>
      <c r="F30" s="189"/>
      <c r="G30" s="74">
        <f t="shared" si="2"/>
        <v>11127</v>
      </c>
      <c r="H30" s="72">
        <v>44</v>
      </c>
      <c r="I30" s="72">
        <v>11</v>
      </c>
      <c r="J30" s="74">
        <f t="shared" si="3"/>
        <v>11160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11160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18108</v>
      </c>
      <c r="E31" s="189"/>
      <c r="F31" s="189">
        <v>240</v>
      </c>
      <c r="G31" s="74">
        <f t="shared" si="2"/>
        <v>17868</v>
      </c>
      <c r="H31" s="72">
        <v>3</v>
      </c>
      <c r="I31" s="72">
        <v>5484</v>
      </c>
      <c r="J31" s="74">
        <f t="shared" si="3"/>
        <v>12387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12387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1911</v>
      </c>
      <c r="E32" s="193">
        <f aca="true" t="shared" si="11" ref="E32:P32">SUM(E33:E36)</f>
        <v>6</v>
      </c>
      <c r="F32" s="193">
        <f t="shared" si="11"/>
        <v>0</v>
      </c>
      <c r="G32" s="74">
        <f t="shared" si="2"/>
        <v>1917</v>
      </c>
      <c r="H32" s="73">
        <f t="shared" si="11"/>
        <v>0</v>
      </c>
      <c r="I32" s="73">
        <f t="shared" si="11"/>
        <v>0</v>
      </c>
      <c r="J32" s="74">
        <f t="shared" si="3"/>
        <v>1917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1917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1911</v>
      </c>
      <c r="E33" s="189">
        <v>6</v>
      </c>
      <c r="F33" s="189"/>
      <c r="G33" s="74">
        <f t="shared" si="2"/>
        <v>1917</v>
      </c>
      <c r="H33" s="72"/>
      <c r="I33" s="72"/>
      <c r="J33" s="74">
        <f t="shared" si="3"/>
        <v>1917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1917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31176</v>
      </c>
      <c r="E38" s="194">
        <f aca="true" t="shared" si="12" ref="E38:P38">E27+E32+E37</f>
        <v>6</v>
      </c>
      <c r="F38" s="194">
        <f t="shared" si="12"/>
        <v>240</v>
      </c>
      <c r="G38" s="74">
        <f t="shared" si="2"/>
        <v>30942</v>
      </c>
      <c r="H38" s="75">
        <f t="shared" si="12"/>
        <v>47</v>
      </c>
      <c r="I38" s="75">
        <f t="shared" si="12"/>
        <v>5495</v>
      </c>
      <c r="J38" s="74">
        <f t="shared" si="3"/>
        <v>25494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25494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1128</v>
      </c>
      <c r="E39" s="572"/>
      <c r="F39" s="572">
        <v>631</v>
      </c>
      <c r="G39" s="74">
        <f t="shared" si="2"/>
        <v>497</v>
      </c>
      <c r="H39" s="572"/>
      <c r="I39" s="572"/>
      <c r="J39" s="74">
        <f t="shared" si="3"/>
        <v>497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497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80108</v>
      </c>
      <c r="E40" s="438">
        <f>E17+E18+E19+E25+E38+E39</f>
        <v>553</v>
      </c>
      <c r="F40" s="438">
        <f aca="true" t="shared" si="13" ref="F40:R40">F17+F18+F19+F25+F38+F39</f>
        <v>1091</v>
      </c>
      <c r="G40" s="438">
        <f t="shared" si="13"/>
        <v>79570</v>
      </c>
      <c r="H40" s="438">
        <f t="shared" si="13"/>
        <v>47</v>
      </c>
      <c r="I40" s="438">
        <f t="shared" si="13"/>
        <v>5495</v>
      </c>
      <c r="J40" s="438">
        <f t="shared" si="13"/>
        <v>74122</v>
      </c>
      <c r="K40" s="438">
        <f t="shared" si="13"/>
        <v>16467</v>
      </c>
      <c r="L40" s="438">
        <f t="shared" si="13"/>
        <v>227</v>
      </c>
      <c r="M40" s="438">
        <f t="shared" si="13"/>
        <v>0</v>
      </c>
      <c r="N40" s="438">
        <f t="shared" si="13"/>
        <v>16694</v>
      </c>
      <c r="O40" s="438">
        <f t="shared" si="13"/>
        <v>0</v>
      </c>
      <c r="P40" s="438">
        <f t="shared" si="13"/>
        <v>0</v>
      </c>
      <c r="Q40" s="438">
        <f t="shared" si="13"/>
        <v>16694</v>
      </c>
      <c r="R40" s="438">
        <f t="shared" si="13"/>
        <v>57428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91">
      <selection activeCell="C117" sqref="C11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01.01.2008-31.03.2008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682</v>
      </c>
      <c r="D11" s="119">
        <f>SUM(D12:D14)</f>
        <v>0</v>
      </c>
      <c r="E11" s="120">
        <f>SUM(E12:E14)</f>
        <v>682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682</v>
      </c>
      <c r="D12" s="108"/>
      <c r="E12" s="120">
        <f aca="true" t="shared" si="0" ref="E12:E42">C12-D12</f>
        <v>682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31</v>
      </c>
      <c r="D16" s="119">
        <f>+D17+D18</f>
        <v>0</v>
      </c>
      <c r="E16" s="120">
        <f t="shared" si="0"/>
        <v>31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31</v>
      </c>
      <c r="D18" s="108"/>
      <c r="E18" s="120">
        <f t="shared" si="0"/>
        <v>31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713</v>
      </c>
      <c r="D19" s="104">
        <f>D11+D15+D16</f>
        <v>0</v>
      </c>
      <c r="E19" s="118">
        <f>E11+E15+E16</f>
        <v>713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108</v>
      </c>
      <c r="D24" s="119">
        <f>SUM(D25:D27)</f>
        <v>108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19</v>
      </c>
      <c r="D26" s="108">
        <v>19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89</v>
      </c>
      <c r="D27" s="108">
        <v>89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908</v>
      </c>
      <c r="D28" s="108">
        <v>908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200</v>
      </c>
      <c r="D38" s="105">
        <f>SUM(D39:D42)</f>
        <v>200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200</v>
      </c>
      <c r="D42" s="108">
        <v>200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1216</v>
      </c>
      <c r="D43" s="104">
        <f>D24+D28+D29+D31+D30+D32+D33+D38</f>
        <v>1216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1929</v>
      </c>
      <c r="D44" s="103">
        <f>D43+D21+D19+D9</f>
        <v>1216</v>
      </c>
      <c r="E44" s="118">
        <f>E43+E21+E19+E9</f>
        <v>713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42</v>
      </c>
      <c r="D52" s="103">
        <f>SUM(D53:D55)</f>
        <v>0</v>
      </c>
      <c r="E52" s="119">
        <f>C52-D52</f>
        <v>42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32</v>
      </c>
      <c r="D54" s="108"/>
      <c r="E54" s="119">
        <f aca="true" t="shared" si="1" ref="E54:E95">C54-D54</f>
        <v>32</v>
      </c>
      <c r="F54" s="108"/>
    </row>
    <row r="55" spans="1:6" ht="12">
      <c r="A55" s="396" t="s">
        <v>677</v>
      </c>
      <c r="B55" s="397" t="s">
        <v>694</v>
      </c>
      <c r="C55" s="108">
        <v>10</v>
      </c>
      <c r="D55" s="108"/>
      <c r="E55" s="119">
        <f t="shared" si="1"/>
        <v>10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42</v>
      </c>
      <c r="D66" s="103">
        <f>D52+D56+D61+D62+D63+D64</f>
        <v>0</v>
      </c>
      <c r="E66" s="119">
        <f t="shared" si="1"/>
        <v>42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1763</v>
      </c>
      <c r="D68" s="108"/>
      <c r="E68" s="119">
        <f t="shared" si="1"/>
        <v>1763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2475</v>
      </c>
      <c r="D71" s="105">
        <f>SUM(D72:D74)</f>
        <v>2475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724</v>
      </c>
      <c r="D72" s="108">
        <v>724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1511</v>
      </c>
      <c r="D73" s="108">
        <v>1511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240</v>
      </c>
      <c r="D74" s="108">
        <v>240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2090</v>
      </c>
      <c r="D85" s="104">
        <f>SUM(D86:D90)+D94</f>
        <v>2090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1135</v>
      </c>
      <c r="D87" s="108">
        <v>1135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493</v>
      </c>
      <c r="D89" s="108">
        <v>493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314</v>
      </c>
      <c r="D90" s="103">
        <f>SUM(D91:D93)</f>
        <v>314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314</v>
      </c>
      <c r="D93" s="108">
        <v>314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148</v>
      </c>
      <c r="D94" s="108">
        <v>148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6149</v>
      </c>
      <c r="D95" s="108">
        <v>6149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10714</v>
      </c>
      <c r="D96" s="104">
        <f>D85+D80+D75+D71+D95</f>
        <v>10714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12519</v>
      </c>
      <c r="D97" s="104">
        <f>D96+D68+D66</f>
        <v>10714</v>
      </c>
      <c r="E97" s="104">
        <f>E96+E68+E66</f>
        <v>1805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903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1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01.01.2008-31.03.2008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8650695</v>
      </c>
      <c r="D12" s="98"/>
      <c r="E12" s="98"/>
      <c r="F12" s="98">
        <v>28995</v>
      </c>
      <c r="G12" s="98">
        <v>47</v>
      </c>
      <c r="H12" s="98">
        <v>5495</v>
      </c>
      <c r="I12" s="434">
        <f>F12+G12-H12</f>
        <v>23547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1000000</v>
      </c>
      <c r="D15" s="98"/>
      <c r="E15" s="98"/>
      <c r="F15" s="98">
        <v>1917</v>
      </c>
      <c r="G15" s="98"/>
      <c r="H15" s="98"/>
      <c r="I15" s="434">
        <f t="shared" si="0"/>
        <v>1917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9650695</v>
      </c>
      <c r="D17" s="85">
        <f t="shared" si="1"/>
        <v>0</v>
      </c>
      <c r="E17" s="85">
        <f t="shared" si="1"/>
        <v>0</v>
      </c>
      <c r="F17" s="85">
        <f t="shared" si="1"/>
        <v>30942</v>
      </c>
      <c r="G17" s="85">
        <f t="shared" si="1"/>
        <v>47</v>
      </c>
      <c r="H17" s="85">
        <f t="shared" si="1"/>
        <v>5495</v>
      </c>
      <c r="I17" s="434">
        <f t="shared" si="0"/>
        <v>25494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1094636</v>
      </c>
      <c r="D19" s="98"/>
      <c r="E19" s="98"/>
      <c r="F19" s="98">
        <v>2275</v>
      </c>
      <c r="G19" s="98"/>
      <c r="H19" s="98"/>
      <c r="I19" s="434">
        <f t="shared" si="0"/>
        <v>2275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1094636</v>
      </c>
      <c r="D26" s="85">
        <f t="shared" si="2"/>
        <v>0</v>
      </c>
      <c r="E26" s="85">
        <f t="shared" si="2"/>
        <v>0</v>
      </c>
      <c r="F26" s="85">
        <f t="shared" si="2"/>
        <v>2275</v>
      </c>
      <c r="G26" s="85">
        <f t="shared" si="2"/>
        <v>0</v>
      </c>
      <c r="H26" s="85">
        <f t="shared" si="2"/>
        <v>0</v>
      </c>
      <c r="I26" s="434">
        <f t="shared" si="0"/>
        <v>2275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903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01.01.2008-31.03.2008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71</v>
      </c>
      <c r="D14" s="575">
        <v>0.6671</v>
      </c>
      <c r="E14" s="441"/>
      <c r="F14" s="443">
        <f t="shared" si="0"/>
        <v>71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894</v>
      </c>
      <c r="B19" s="37"/>
      <c r="C19" s="441">
        <v>356</v>
      </c>
      <c r="D19" s="575">
        <v>0.9036</v>
      </c>
      <c r="E19" s="441"/>
      <c r="F19" s="443">
        <v>356</v>
      </c>
    </row>
    <row r="20" spans="1:16" ht="11.25" customHeight="1">
      <c r="A20" s="38" t="s">
        <v>565</v>
      </c>
      <c r="B20" s="39" t="s">
        <v>832</v>
      </c>
      <c r="C20" s="429">
        <f>SUM(C12:C19)</f>
        <v>13388</v>
      </c>
      <c r="D20" s="429"/>
      <c r="E20" s="429">
        <f>SUM(E12:E19)</f>
        <v>0</v>
      </c>
      <c r="F20" s="442">
        <f>SUM(F12:F19)</f>
        <v>13388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895</v>
      </c>
      <c r="B25" s="40"/>
      <c r="C25" s="441">
        <v>2</v>
      </c>
      <c r="D25" s="575">
        <v>0.28</v>
      </c>
      <c r="E25" s="441"/>
      <c r="F25" s="443">
        <f>C25-E25</f>
        <v>2</v>
      </c>
    </row>
    <row r="26" spans="1:6" ht="12.75">
      <c r="A26" s="36" t="s">
        <v>896</v>
      </c>
      <c r="B26" s="37"/>
      <c r="C26" s="441">
        <v>143</v>
      </c>
      <c r="D26" s="575">
        <v>0.25</v>
      </c>
      <c r="E26" s="441"/>
      <c r="F26" s="443">
        <f>C26-E26</f>
        <v>143</v>
      </c>
    </row>
    <row r="27" spans="1:6" ht="25.5">
      <c r="A27" s="36" t="s">
        <v>904</v>
      </c>
      <c r="B27" s="37"/>
      <c r="C27" s="441">
        <v>11015</v>
      </c>
      <c r="D27" s="575">
        <v>0.2488</v>
      </c>
      <c r="E27" s="441"/>
      <c r="F27" s="443">
        <v>11015</v>
      </c>
    </row>
    <row r="28" spans="1:16" ht="12" customHeight="1">
      <c r="A28" s="38" t="s">
        <v>601</v>
      </c>
      <c r="B28" s="39" t="s">
        <v>836</v>
      </c>
      <c r="C28" s="429">
        <f>SUM(C25:C27)</f>
        <v>11160</v>
      </c>
      <c r="D28" s="429"/>
      <c r="E28" s="429">
        <f>SUM(E25:E26)</f>
        <v>0</v>
      </c>
      <c r="F28" s="442">
        <f>SUM(F25:F27)</f>
        <v>11160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837</v>
      </c>
      <c r="B29" s="40"/>
      <c r="C29" s="429"/>
      <c r="D29" s="429"/>
      <c r="E29" s="429"/>
      <c r="F29" s="442"/>
    </row>
    <row r="30" spans="1:6" ht="12.75">
      <c r="A30" s="36" t="s">
        <v>876</v>
      </c>
      <c r="B30" s="40"/>
      <c r="C30" s="441">
        <v>12</v>
      </c>
      <c r="D30" s="575">
        <v>0.18</v>
      </c>
      <c r="E30" s="441"/>
      <c r="F30" s="443">
        <f>C30-E30</f>
        <v>12</v>
      </c>
    </row>
    <row r="31" spans="1:6" ht="12.75">
      <c r="A31" s="36" t="s">
        <v>877</v>
      </c>
      <c r="B31" s="40"/>
      <c r="C31" s="441">
        <v>15</v>
      </c>
      <c r="D31" s="575">
        <v>0.0277</v>
      </c>
      <c r="E31" s="441"/>
      <c r="F31" s="443">
        <f aca="true" t="shared" si="1" ref="F31:F49">C31-E31</f>
        <v>15</v>
      </c>
    </row>
    <row r="32" spans="1:6" ht="12.75">
      <c r="A32" s="36" t="s">
        <v>878</v>
      </c>
      <c r="B32" s="37"/>
      <c r="C32" s="441">
        <v>2</v>
      </c>
      <c r="D32" s="575">
        <v>0.0678</v>
      </c>
      <c r="E32" s="441"/>
      <c r="F32" s="443">
        <f t="shared" si="1"/>
        <v>2</v>
      </c>
    </row>
    <row r="33" spans="1:6" ht="12.75">
      <c r="A33" s="36" t="s">
        <v>879</v>
      </c>
      <c r="B33" s="37"/>
      <c r="C33" s="441">
        <v>2</v>
      </c>
      <c r="D33" s="575">
        <v>0.057</v>
      </c>
      <c r="E33" s="441">
        <v>2</v>
      </c>
      <c r="F33" s="443">
        <f t="shared" si="1"/>
        <v>0</v>
      </c>
    </row>
    <row r="34" spans="1:6" ht="12.75">
      <c r="A34" s="36" t="s">
        <v>905</v>
      </c>
      <c r="B34" s="37"/>
      <c r="C34" s="441">
        <v>334</v>
      </c>
      <c r="D34" s="575">
        <v>0.0141</v>
      </c>
      <c r="E34" s="441">
        <v>334</v>
      </c>
      <c r="F34" s="443">
        <f t="shared" si="1"/>
        <v>0</v>
      </c>
    </row>
    <row r="35" spans="1:6" ht="12.75">
      <c r="A35" s="36" t="s">
        <v>906</v>
      </c>
      <c r="B35" s="37"/>
      <c r="C35" s="441">
        <v>383</v>
      </c>
      <c r="D35" s="575">
        <v>0.0234</v>
      </c>
      <c r="E35" s="441">
        <v>383</v>
      </c>
      <c r="F35" s="443">
        <f t="shared" si="1"/>
        <v>0</v>
      </c>
    </row>
    <row r="36" spans="1:6" ht="12.75">
      <c r="A36" s="36" t="s">
        <v>910</v>
      </c>
      <c r="B36" s="37"/>
      <c r="C36" s="441">
        <v>0</v>
      </c>
      <c r="D36" s="575">
        <v>0.0052</v>
      </c>
      <c r="E36" s="441"/>
      <c r="F36" s="443">
        <f t="shared" si="1"/>
        <v>0</v>
      </c>
    </row>
    <row r="37" spans="1:6" ht="12.75">
      <c r="A37" s="36" t="s">
        <v>911</v>
      </c>
      <c r="B37" s="37"/>
      <c r="C37" s="441">
        <v>146</v>
      </c>
      <c r="D37" s="575">
        <v>0.0023</v>
      </c>
      <c r="E37" s="441">
        <v>146</v>
      </c>
      <c r="F37" s="443">
        <f t="shared" si="1"/>
        <v>0</v>
      </c>
    </row>
    <row r="38" spans="1:6" ht="12.75">
      <c r="A38" s="36" t="s">
        <v>880</v>
      </c>
      <c r="B38" s="37"/>
      <c r="C38" s="441">
        <v>1</v>
      </c>
      <c r="D38" s="575">
        <v>0.0017</v>
      </c>
      <c r="E38" s="441"/>
      <c r="F38" s="443">
        <f t="shared" si="1"/>
        <v>1</v>
      </c>
    </row>
    <row r="39" spans="1:6" ht="12.75">
      <c r="A39" s="36" t="s">
        <v>881</v>
      </c>
      <c r="B39" s="37"/>
      <c r="C39" s="441">
        <v>1332</v>
      </c>
      <c r="D39" s="575">
        <v>1</v>
      </c>
      <c r="E39" s="441"/>
      <c r="F39" s="443">
        <f t="shared" si="1"/>
        <v>1332</v>
      </c>
    </row>
    <row r="40" spans="1:6" ht="12.75">
      <c r="A40" s="36" t="s">
        <v>882</v>
      </c>
      <c r="B40" s="37"/>
      <c r="C40" s="441">
        <v>4</v>
      </c>
      <c r="D40" s="575">
        <v>0</v>
      </c>
      <c r="E40" s="441"/>
      <c r="F40" s="443">
        <f t="shared" si="1"/>
        <v>4</v>
      </c>
    </row>
    <row r="41" spans="1:6" ht="12.75">
      <c r="A41" s="36" t="s">
        <v>883</v>
      </c>
      <c r="B41" s="37"/>
      <c r="C41" s="441">
        <v>2</v>
      </c>
      <c r="D41" s="575">
        <v>0.191</v>
      </c>
      <c r="E41" s="441"/>
      <c r="F41" s="443">
        <f t="shared" si="1"/>
        <v>2</v>
      </c>
    </row>
    <row r="42" spans="1:6" ht="12.75">
      <c r="A42" s="36" t="s">
        <v>884</v>
      </c>
      <c r="B42" s="37"/>
      <c r="C42" s="441">
        <v>3</v>
      </c>
      <c r="D42" s="575">
        <v>0.191</v>
      </c>
      <c r="E42" s="441"/>
      <c r="F42" s="443">
        <f t="shared" si="1"/>
        <v>3</v>
      </c>
    </row>
    <row r="43" spans="1:6" ht="12" customHeight="1">
      <c r="A43" s="36" t="s">
        <v>885</v>
      </c>
      <c r="B43" s="37"/>
      <c r="C43" s="441">
        <v>1</v>
      </c>
      <c r="D43" s="575">
        <v>0.25</v>
      </c>
      <c r="E43" s="441"/>
      <c r="F43" s="443">
        <f t="shared" si="1"/>
        <v>1</v>
      </c>
    </row>
    <row r="44" spans="1:6" ht="12.75">
      <c r="A44" s="36" t="s">
        <v>886</v>
      </c>
      <c r="B44" s="37"/>
      <c r="C44" s="441">
        <v>1</v>
      </c>
      <c r="D44" s="575">
        <v>0</v>
      </c>
      <c r="E44" s="441"/>
      <c r="F44" s="443">
        <f t="shared" si="1"/>
        <v>1</v>
      </c>
    </row>
    <row r="45" spans="1:6" ht="12.75">
      <c r="A45" s="36" t="s">
        <v>912</v>
      </c>
      <c r="B45" s="37"/>
      <c r="C45" s="441">
        <v>174</v>
      </c>
      <c r="D45" s="575">
        <v>0.01</v>
      </c>
      <c r="E45" s="441"/>
      <c r="F45" s="443">
        <f t="shared" si="1"/>
        <v>174</v>
      </c>
    </row>
    <row r="46" spans="1:16" ht="12" customHeight="1">
      <c r="A46" s="36" t="s">
        <v>887</v>
      </c>
      <c r="B46" s="37"/>
      <c r="C46" s="441">
        <v>36</v>
      </c>
      <c r="D46" s="575">
        <v>0</v>
      </c>
      <c r="E46" s="576"/>
      <c r="F46" s="443">
        <f t="shared" si="1"/>
        <v>36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5" customHeight="1">
      <c r="A47" s="36" t="s">
        <v>888</v>
      </c>
      <c r="B47" s="37"/>
      <c r="C47" s="441">
        <v>3</v>
      </c>
      <c r="D47" s="575">
        <v>0.262</v>
      </c>
      <c r="E47" s="576"/>
      <c r="F47" s="443">
        <f t="shared" si="1"/>
        <v>3</v>
      </c>
    </row>
    <row r="48" spans="1:6" ht="14.25" customHeight="1">
      <c r="A48" s="36" t="s">
        <v>889</v>
      </c>
      <c r="B48" s="37"/>
      <c r="C48" s="441">
        <v>37</v>
      </c>
      <c r="D48" s="575">
        <v>0.2577</v>
      </c>
      <c r="E48" s="576"/>
      <c r="F48" s="443">
        <f t="shared" si="1"/>
        <v>37</v>
      </c>
    </row>
    <row r="49" spans="1:6" ht="12.75">
      <c r="A49" s="36" t="s">
        <v>890</v>
      </c>
      <c r="B49" s="37"/>
      <c r="C49" s="441">
        <v>2</v>
      </c>
      <c r="D49" s="575">
        <v>0</v>
      </c>
      <c r="E49" s="441"/>
      <c r="F49" s="443">
        <f t="shared" si="1"/>
        <v>2</v>
      </c>
    </row>
    <row r="50" spans="1:6" ht="12.75">
      <c r="A50" s="36" t="s">
        <v>891</v>
      </c>
      <c r="B50" s="37"/>
      <c r="C50" s="441">
        <v>2588</v>
      </c>
      <c r="D50" s="575">
        <v>0.1163</v>
      </c>
      <c r="E50" s="441">
        <v>2588</v>
      </c>
      <c r="F50" s="443">
        <f aca="true" t="shared" si="2" ref="F50:F56">C50-E50</f>
        <v>0</v>
      </c>
    </row>
    <row r="51" spans="1:6" ht="12.75">
      <c r="A51" s="36" t="s">
        <v>893</v>
      </c>
      <c r="B51" s="37"/>
      <c r="C51" s="441">
        <v>1311</v>
      </c>
      <c r="D51" s="575">
        <v>1</v>
      </c>
      <c r="E51" s="441"/>
      <c r="F51" s="443">
        <f t="shared" si="2"/>
        <v>1311</v>
      </c>
    </row>
    <row r="52" spans="1:6" ht="12.75">
      <c r="A52" s="36" t="s">
        <v>897</v>
      </c>
      <c r="B52" s="37"/>
      <c r="C52" s="441">
        <v>902</v>
      </c>
      <c r="D52" s="575">
        <v>0.1185</v>
      </c>
      <c r="E52" s="441">
        <v>902</v>
      </c>
      <c r="F52" s="443">
        <f t="shared" si="2"/>
        <v>0</v>
      </c>
    </row>
    <row r="53" spans="1:6" ht="12.75">
      <c r="A53" s="36" t="s">
        <v>898</v>
      </c>
      <c r="B53" s="37"/>
      <c r="C53" s="441">
        <v>879</v>
      </c>
      <c r="D53" s="575">
        <v>0.0553</v>
      </c>
      <c r="E53" s="441">
        <v>879</v>
      </c>
      <c r="F53" s="443">
        <f t="shared" si="2"/>
        <v>0</v>
      </c>
    </row>
    <row r="54" spans="1:6" ht="12.75">
      <c r="A54" s="36" t="s">
        <v>907</v>
      </c>
      <c r="B54" s="37"/>
      <c r="C54" s="441">
        <v>139</v>
      </c>
      <c r="D54" s="575">
        <v>0.0427</v>
      </c>
      <c r="E54" s="441">
        <v>139</v>
      </c>
      <c r="F54" s="443">
        <f t="shared" si="2"/>
        <v>0</v>
      </c>
    </row>
    <row r="55" spans="1:6" ht="12.75">
      <c r="A55" s="36" t="s">
        <v>908</v>
      </c>
      <c r="B55" s="37"/>
      <c r="C55" s="441">
        <v>509</v>
      </c>
      <c r="D55" s="575">
        <v>0.0082</v>
      </c>
      <c r="E55" s="441">
        <v>509</v>
      </c>
      <c r="F55" s="443">
        <f t="shared" si="2"/>
        <v>0</v>
      </c>
    </row>
    <row r="56" spans="1:6" ht="12.75">
      <c r="A56" s="36" t="s">
        <v>909</v>
      </c>
      <c r="B56" s="37"/>
      <c r="C56" s="441">
        <v>525</v>
      </c>
      <c r="D56" s="575">
        <v>0.0128</v>
      </c>
      <c r="E56" s="441">
        <v>525</v>
      </c>
      <c r="F56" s="443">
        <f t="shared" si="2"/>
        <v>0</v>
      </c>
    </row>
    <row r="57" spans="1:6" ht="15.75" customHeight="1">
      <c r="A57" s="38" t="s">
        <v>838</v>
      </c>
      <c r="B57" s="39" t="s">
        <v>839</v>
      </c>
      <c r="C57" s="429">
        <f>SUM(C30:C56)</f>
        <v>9343</v>
      </c>
      <c r="D57" s="577"/>
      <c r="E57" s="429">
        <f>SUM(E30:E56)</f>
        <v>6407</v>
      </c>
      <c r="F57" s="442">
        <f>SUM(F30:F56)</f>
        <v>2936</v>
      </c>
    </row>
    <row r="58" spans="1:6" ht="13.5">
      <c r="A58" s="41" t="s">
        <v>840</v>
      </c>
      <c r="B58" s="39" t="s">
        <v>841</v>
      </c>
      <c r="C58" s="429">
        <f>C57+C28+C20</f>
        <v>33891</v>
      </c>
      <c r="D58" s="577"/>
      <c r="E58" s="429">
        <f>E57+E29+E23</f>
        <v>6407</v>
      </c>
      <c r="F58" s="442">
        <f>F57+F29+F23+F28+F20</f>
        <v>27484</v>
      </c>
    </row>
    <row r="59" spans="1:6" ht="12.75">
      <c r="A59" s="34" t="s">
        <v>842</v>
      </c>
      <c r="B59" s="39"/>
      <c r="C59" s="429"/>
      <c r="D59" s="577"/>
      <c r="E59" s="429"/>
      <c r="F59" s="442"/>
    </row>
    <row r="60" spans="1:6" ht="12.75">
      <c r="A60" s="36" t="s">
        <v>830</v>
      </c>
      <c r="B60" s="40"/>
      <c r="C60" s="429"/>
      <c r="D60" s="577"/>
      <c r="E60" s="429"/>
      <c r="F60" s="442"/>
    </row>
    <row r="61" spans="1:6" ht="12.75">
      <c r="A61" s="36">
        <v>1</v>
      </c>
      <c r="B61" s="40"/>
      <c r="C61" s="441"/>
      <c r="D61" s="575"/>
      <c r="E61" s="441"/>
      <c r="F61" s="443">
        <f>C61-E61</f>
        <v>0</v>
      </c>
    </row>
    <row r="62" spans="1:6" ht="12.75">
      <c r="A62" s="36" t="s">
        <v>831</v>
      </c>
      <c r="B62" s="40"/>
      <c r="C62" s="441"/>
      <c r="D62" s="575"/>
      <c r="E62" s="441"/>
      <c r="F62" s="443">
        <f>C62-E62</f>
        <v>0</v>
      </c>
    </row>
    <row r="63" spans="1:6" ht="13.5">
      <c r="A63" s="38" t="s">
        <v>565</v>
      </c>
      <c r="B63" s="39" t="s">
        <v>843</v>
      </c>
      <c r="C63" s="429">
        <f>SUM(C61:C62)</f>
        <v>0</v>
      </c>
      <c r="D63" s="577"/>
      <c r="E63" s="429">
        <f>SUM(E61:E62)</f>
        <v>0</v>
      </c>
      <c r="F63" s="442">
        <f>SUM(F61:F62)</f>
        <v>0</v>
      </c>
    </row>
    <row r="64" spans="1:6" ht="12.75">
      <c r="A64" s="36" t="s">
        <v>833</v>
      </c>
      <c r="B64" s="40"/>
      <c r="C64" s="429"/>
      <c r="D64" s="577"/>
      <c r="E64" s="429"/>
      <c r="F64" s="442"/>
    </row>
    <row r="65" spans="1:6" ht="12.75">
      <c r="A65" s="36" t="s">
        <v>544</v>
      </c>
      <c r="B65" s="40"/>
      <c r="C65" s="441"/>
      <c r="D65" s="575"/>
      <c r="E65" s="441"/>
      <c r="F65" s="443">
        <f>C65-E65</f>
        <v>0</v>
      </c>
    </row>
    <row r="66" spans="1:6" ht="12" customHeight="1">
      <c r="A66" s="36" t="s">
        <v>547</v>
      </c>
      <c r="B66" s="40"/>
      <c r="C66" s="441"/>
      <c r="D66" s="575"/>
      <c r="E66" s="441"/>
      <c r="F66" s="443">
        <f>C66-E66</f>
        <v>0</v>
      </c>
    </row>
    <row r="67" spans="1:6" ht="13.5">
      <c r="A67" s="38" t="s">
        <v>582</v>
      </c>
      <c r="B67" s="39" t="s">
        <v>844</v>
      </c>
      <c r="C67" s="429">
        <f>SUM(C65:C66)</f>
        <v>0</v>
      </c>
      <c r="D67" s="577"/>
      <c r="E67" s="429">
        <f>SUM(E65:E66)</f>
        <v>0</v>
      </c>
      <c r="F67" s="442">
        <f>SUM(F65:F66)</f>
        <v>0</v>
      </c>
    </row>
    <row r="68" spans="1:6" ht="12.75">
      <c r="A68" s="36" t="s">
        <v>835</v>
      </c>
      <c r="B68" s="40"/>
      <c r="C68" s="429"/>
      <c r="D68" s="577"/>
      <c r="E68" s="429"/>
      <c r="F68" s="442"/>
    </row>
    <row r="69" spans="1:6" ht="12.75">
      <c r="A69" s="36" t="s">
        <v>544</v>
      </c>
      <c r="B69" s="40"/>
      <c r="C69" s="441"/>
      <c r="D69" s="575"/>
      <c r="E69" s="441"/>
      <c r="F69" s="443">
        <f>C69-E69</f>
        <v>0</v>
      </c>
    </row>
    <row r="70" spans="1:6" ht="12.75">
      <c r="A70" s="36" t="s">
        <v>547</v>
      </c>
      <c r="B70" s="40"/>
      <c r="C70" s="441"/>
      <c r="D70" s="575"/>
      <c r="E70" s="441"/>
      <c r="F70" s="443">
        <f>C70-E70</f>
        <v>0</v>
      </c>
    </row>
    <row r="71" spans="1:6" ht="12" customHeight="1">
      <c r="A71" s="38" t="s">
        <v>601</v>
      </c>
      <c r="B71" s="39" t="s">
        <v>845</v>
      </c>
      <c r="C71" s="429">
        <f>SUM(C69:C70)</f>
        <v>0</v>
      </c>
      <c r="D71" s="577"/>
      <c r="E71" s="429">
        <f>SUM(E69:E70)</f>
        <v>0</v>
      </c>
      <c r="F71" s="442">
        <f>SUM(F69:F70)</f>
        <v>0</v>
      </c>
    </row>
    <row r="72" spans="1:6" ht="12.75">
      <c r="A72" s="36" t="s">
        <v>837</v>
      </c>
      <c r="B72" s="40"/>
      <c r="C72" s="429"/>
      <c r="D72" s="577"/>
      <c r="E72" s="429"/>
      <c r="F72" s="442"/>
    </row>
    <row r="73" spans="1:16" ht="11.25" customHeight="1">
      <c r="A73" s="36" t="s">
        <v>892</v>
      </c>
      <c r="B73" s="37"/>
      <c r="C73" s="441">
        <v>4</v>
      </c>
      <c r="D73" s="575">
        <v>1</v>
      </c>
      <c r="E73" s="441"/>
      <c r="F73" s="443">
        <f>C73-E73</f>
        <v>4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6" ht="15" customHeight="1">
      <c r="A74" s="36" t="s">
        <v>547</v>
      </c>
      <c r="B74" s="40"/>
      <c r="C74" s="441"/>
      <c r="D74" s="575"/>
      <c r="E74" s="441"/>
      <c r="F74" s="443">
        <f>C74-E74</f>
        <v>0</v>
      </c>
    </row>
    <row r="75" spans="1:6" ht="13.5">
      <c r="A75" s="38" t="s">
        <v>838</v>
      </c>
      <c r="B75" s="39" t="s">
        <v>846</v>
      </c>
      <c r="C75" s="429">
        <f>SUM(C73:C74)</f>
        <v>4</v>
      </c>
      <c r="D75" s="577"/>
      <c r="E75" s="429">
        <f>SUM(E73:E74)</f>
        <v>0</v>
      </c>
      <c r="F75" s="442">
        <f>SUM(F73:F74)</f>
        <v>4</v>
      </c>
    </row>
    <row r="76" spans="1:6" ht="13.5">
      <c r="A76" s="41" t="s">
        <v>847</v>
      </c>
      <c r="B76" s="39" t="s">
        <v>848</v>
      </c>
      <c r="C76" s="429">
        <f>C75+C71+C67+C63</f>
        <v>4</v>
      </c>
      <c r="D76" s="577"/>
      <c r="E76" s="429">
        <f>E75+E71+E67+E63</f>
        <v>0</v>
      </c>
      <c r="F76" s="442">
        <f>F75+F71+F67+F63</f>
        <v>4</v>
      </c>
    </row>
    <row r="77" spans="1:6" ht="19.5" customHeight="1">
      <c r="A77" s="42"/>
      <c r="B77" s="43"/>
      <c r="C77" s="44"/>
      <c r="D77" s="44"/>
      <c r="E77" s="44"/>
      <c r="F77" s="44"/>
    </row>
    <row r="78" spans="1:6" ht="12.75">
      <c r="A78" s="452" t="s">
        <v>902</v>
      </c>
      <c r="B78" s="453"/>
      <c r="C78" s="634" t="s">
        <v>849</v>
      </c>
      <c r="D78" s="634"/>
      <c r="E78" s="634"/>
      <c r="F78" s="634"/>
    </row>
    <row r="79" spans="1:6" ht="12.75">
      <c r="A79" s="517"/>
      <c r="B79" s="518"/>
      <c r="C79" s="517" t="s">
        <v>866</v>
      </c>
      <c r="D79" s="517"/>
      <c r="E79" s="517"/>
      <c r="F79" s="517"/>
    </row>
    <row r="80" spans="1:6" ht="12.75">
      <c r="A80" s="517"/>
      <c r="B80" s="518"/>
      <c r="C80" s="634" t="s">
        <v>857</v>
      </c>
      <c r="D80" s="634"/>
      <c r="E80" s="634"/>
      <c r="F80" s="634"/>
    </row>
    <row r="81" spans="3:5" ht="12.75">
      <c r="C81" s="517" t="s">
        <v>867</v>
      </c>
      <c r="E81" s="517"/>
    </row>
  </sheetData>
  <sheetProtection/>
  <mergeCells count="4">
    <mergeCell ref="B5:D5"/>
    <mergeCell ref="B6:C6"/>
    <mergeCell ref="C80:F80"/>
    <mergeCell ref="C78:F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F74 C61:F62 C65:F66 C69:F70 E49:E56 C46:D56 F46:F56 C30:F45 C25:F27 C22:F22 C12:F1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2007-05-21T09:55:49Z</cp:lastPrinted>
  <dcterms:created xsi:type="dcterms:W3CDTF">2000-06-29T12:02:40Z</dcterms:created>
  <dcterms:modified xsi:type="dcterms:W3CDTF">2008-05-20T11:18:08Z</dcterms:modified>
  <cp:category/>
  <cp:version/>
  <cp:contentType/>
  <cp:contentStatus/>
</cp:coreProperties>
</file>