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<sst xmlns="http://schemas.openxmlformats.org/spreadsheetml/2006/main" count="1061" uniqueCount="873">
  <si>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</si>
  <si>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</si>
  <si>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</si>
  <si>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</si>
  <si>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</si>
  <si>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</si>
  <si>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</si>
  <si>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</si>
  <si>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</si>
  <si>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</si>
  <si>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</si>
  <si>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</si>
  <si>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</si>
  <si>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</si>
  <si>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</si>
  <si>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</si>
  <si>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</si>
  <si>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</si>
  <si>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</si>
  <si>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</si>
  <si>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</si>
  <si>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</si>
  <si>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</si>
  <si>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</si>
  <si>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</si>
  <si>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</si>
  <si>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</si>
  <si>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</si>
  <si>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</si>
  <si>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</si>
  <si>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</si>
  <si>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</si>
  <si>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</si>
  <si>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</si>
  <si>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</si>
  <si>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</si>
  <si>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</si>
  <si>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</si>
  <si>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</si>
  <si>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</si>
  <si>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</si>
  <si>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</si>
  <si>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</si>
  <si>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</si>
  <si>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</si>
  <si>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</si>
  <si>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</si>
  <si>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</si>
  <si>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</si>
  <si>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</si>
  <si>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</si>
  <si>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</si>
  <si>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</si>
  <si>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</si>
  <si>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</si>
  <si>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</si>
  <si>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</si>
  <si>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</si>
  <si>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</si>
  <si>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</si>
  <si>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</si>
  <si>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</si>
  <si>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</si>
  <si>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</si>
  <si>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</si>
  <si>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</si>
  <si>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</si>
  <si>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</si>
  <si>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</si>
  <si>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</si>
  <si>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</si>
  <si>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</si>
  <si>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</si>
  <si>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</si>
  <si>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</si>
  <si>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</si>
  <si>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</si>
  <si>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</si>
  <si>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</si>
  <si>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</si>
  <si>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</si>
  <si>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</si>
  <si>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</si>
  <si>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</si>
  <si>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</si>
  <si>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</si>
  <si>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</si>
  <si>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</si>
  <si>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</si>
  <si>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</si>
  <si>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</si>
  <si>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</si>
  <si>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</si>
  <si>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</si>
  <si>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</si>
  <si>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</si>
  <si>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</si>
  <si>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</si>
  <si>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</si>
  <si>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</si>
  <si>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</si>
  <si>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</si>
  <si>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</si>
  <si>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</si>
  <si>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</si>
  <si>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</si>
  <si>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</si>
  <si>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</si>
  <si>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</si>
  <si>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</si>
  <si>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</si>
  <si>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</si>
  <si>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</si>
  <si>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</si>
  <si>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</si>
  <si>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</si>
  <si>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</si>
  <si>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</si>
  <si>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</si>
  <si>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</si>
  <si>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</si>
  <si>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</si>
  <si>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</si>
  <si>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</si>
  <si>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</si>
  <si>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</si>
  <si>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</si>
  <si>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</si>
  <si>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</si>
  <si>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</si>
  <si>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</si>
  <si>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</si>
  <si>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</si>
  <si>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</si>
  <si>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</si>
  <si>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</si>
  <si>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</si>
  <si>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</si>
  <si>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</si>
  <si>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</si>
  <si>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</si>
  <si>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</si>
  <si>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</si>
  <si>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</si>
  <si>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</si>
  <si>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</si>
  <si>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</si>
  <si>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</si>
  <si>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</si>
  <si>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</si>
  <si>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</si>
  <si>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</si>
  <si>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</si>
  <si>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</si>
  <si>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</si>
  <si>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</si>
  <si>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</si>
  <si>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</si>
  <si>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</si>
  <si>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</si>
  <si>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</si>
  <si>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</si>
  <si>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</si>
  <si>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</si>
  <si>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</si>
  <si>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</si>
  <si>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</si>
  <si>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</si>
  <si>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</si>
  <si>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</si>
  <si>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</si>
  <si>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</si>
  <si>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</si>
  <si>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</si>
  <si>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</si>
  <si>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</si>
  <si>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</si>
  <si>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</si>
  <si>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</si>
  <si>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</si>
  <si>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</si>
  <si>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</si>
  <si>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</si>
  <si>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</si>
  <si>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</si>
  <si>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</si>
  <si>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</si>
  <si>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</si>
  <si>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</si>
  <si>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</si>
  <si>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</si>
  <si>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</si>
  <si>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</si>
  <si>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</si>
  <si>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</si>
  <si>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</si>
  <si>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</si>
  <si>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</si>
  <si>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</si>
  <si>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</si>
  <si>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</si>
  <si>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</si>
  <si>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</si>
  <si>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</si>
  <si>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</si>
  <si>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</si>
  <si>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</si>
  <si>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</si>
  <si>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</si>
  <si>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</si>
  <si>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</si>
  <si>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</si>
  <si>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</si>
  <si>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</si>
  <si>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</si>
  <si>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</si>
  <si>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</si>
  <si>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</si>
  <si>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</si>
  <si>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</si>
  <si>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</si>
  <si>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</si>
  <si>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</si>
  <si>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</si>
  <si>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</si>
  <si>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</si>
  <si>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</si>
  <si>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</si>
  <si>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</si>
  <si>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</si>
  <si>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</si>
  <si>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</si>
  <si>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</si>
  <si>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</si>
  <si>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</si>
  <si>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</si>
  <si>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</si>
  <si>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</si>
  <si>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</si>
  <si>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</si>
  <si>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</si>
  <si>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</si>
  <si>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</si>
  <si>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</si>
  <si>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</si>
  <si>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</si>
  <si>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</si>
  <si>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</si>
  <si>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</si>
  <si>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</si>
  <si>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</si>
  <si>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</si>
  <si>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</si>
  <si>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</si>
  <si>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</si>
  <si>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</si>
  <si>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</si>
  <si>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</si>
  <si>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</si>
  <si>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</si>
  <si>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</si>
  <si>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</si>
  <si>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</si>
  <si>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</si>
  <si>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</si>
  <si>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</si>
  <si>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</si>
  <si>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</si>
  <si>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</si>
  <si>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</si>
  <si>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</si>
  <si>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</si>
  <si>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</si>
  <si>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</si>
  <si>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</si>
  <si>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</si>
  <si>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</si>
  <si>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</si>
  <si>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</si>
  <si>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</si>
  <si>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</si>
  <si>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</si>
  <si>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</si>
  <si>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</si>
  <si>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</si>
  <si>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</si>
  <si>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</si>
  <si>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</si>
  <si>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</si>
  <si>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</si>
  <si>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</si>
  <si>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</si>
  <si>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</si>
  <si>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</si>
  <si>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</si>
  <si>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</si>
  <si>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</si>
  <si>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</si>
  <si>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</si>
  <si>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</si>
  <si>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</si>
  <si>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</si>
  <si>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</si>
  <si>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</si>
  <si>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</si>
  <si>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</si>
  <si>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</si>
  <si>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</si>
  <si>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</si>
  <si>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</si>
  <si>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</si>
  <si>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</si>
  <si>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</si>
  <si>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</si>
  <si>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</si>
  <si>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</si>
  <si>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</si>
  <si>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</si>
  <si>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</si>
  <si>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</si>
  <si>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</si>
  <si>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</si>
  <si>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</si>
  <si>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</si>
  <si>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</si>
  <si>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</si>
  <si>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</si>
  <si>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</si>
  <si>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</si>
  <si>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</si>
  <si>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</si>
  <si>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</si>
  <si>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</si>
  <si>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</si>
  <si>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</si>
  <si>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</si>
  <si>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</si>
  <si>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</si>
  <si>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</si>
  <si>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</si>
  <si>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</si>
  <si>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</si>
  <si>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</si>
  <si>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</si>
  <si>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</si>
  <si>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</si>
  <si>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</si>
  <si>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</si>
  <si>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</si>
  <si>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</si>
  <si>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</si>
  <si>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</si>
  <si>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</si>
  <si>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</si>
  <si>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</si>
  <si>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</si>
  <si>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</si>
  <si>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</si>
  <si>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</si>
  <si>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</si>
  <si>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</si>
  <si>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</si>
  <si>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</si>
  <si>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</si>
  <si>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</si>
  <si>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</si>
  <si>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</si>
  <si>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</si>
  <si>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</si>
  <si>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</si>
  <si>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</si>
  <si>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</si>
  <si>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</si>
  <si>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</si>
  <si>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</si>
  <si>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</si>
  <si>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</si>
  <si>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</si>
  <si>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</si>
  <si>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</si>
  <si>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</si>
  <si>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</si>
  <si>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</si>
  <si>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</si>
  <si>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</si>
  <si>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</si>
  <si>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</si>
  <si>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</si>
  <si>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</si>
  <si>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</si>
  <si>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</si>
  <si>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</si>
  <si>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</si>
  <si>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</si>
  <si>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</si>
  <si>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</si>
  <si>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</si>
  <si>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</si>
  <si>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</si>
  <si>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</si>
  <si>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</si>
  <si>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</si>
  <si>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</si>
  <si>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</si>
  <si>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</si>
  <si>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</si>
  <si>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</si>
  <si>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</si>
  <si>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</si>
  <si>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</si>
  <si>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</si>
  <si>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</si>
  <si>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</si>
  <si>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</si>
  <si>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</si>
  <si>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</si>
  <si>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</si>
  <si>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</si>
  <si>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</si>
  <si>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</si>
  <si>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</si>
  <si>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</si>
  <si>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</si>
  <si>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</si>
  <si>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</si>
  <si>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</si>
  <si>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</si>
  <si>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</si>
  <si>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</si>
  <si>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</si>
  <si>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</si>
  <si>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</si>
  <si>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</si>
  <si>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</si>
  <si>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</si>
  <si>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</si>
  <si>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</si>
  <si>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</si>
  <si>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</si>
  <si>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</si>
  <si>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</si>
  <si>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</si>
  <si>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</si>
  <si>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</si>
  <si>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</si>
  <si>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</si>
  <si>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</si>
  <si>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</si>
  <si>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</si>
  <si>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</si>
  <si>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</si>
  <si>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</si>
  <si>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</si>
  <si>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</si>
  <si>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</si>
  <si>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</si>
  <si>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</si>
  <si>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</si>
  <si>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</si>
  <si>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</si>
  <si>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</si>
  <si>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</si>
  <si>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</si>
  <si>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</si>
  <si>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</si>
  <si>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</si>
  <si>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</si>
  <si>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</si>
  <si>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</si>
  <si>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</si>
  <si>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</si>
  <si>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</si>
  <si>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</si>
  <si>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</si>
  <si>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</si>
  <si>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</si>
  <si>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</si>
  <si>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</si>
  <si>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</si>
  <si>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</si>
  <si>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</si>
  <si>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</si>
  <si>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</si>
  <si>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</si>
  <si>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</si>
  <si>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</si>
  <si>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</si>
  <si>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</si>
  <si>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</si>
  <si>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</si>
  <si>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</si>
  <si>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</si>
  <si>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</si>
  <si>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</si>
  <si>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</si>
  <si>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</si>
  <si>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</si>
  <si>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</si>
  <si>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</si>
  <si>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</si>
  <si>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</si>
  <si>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</si>
  <si>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</si>
  <si>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</si>
  <si>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</si>
  <si>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</si>
  <si>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</si>
  <si>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</si>
  <si>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</si>
  <si>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</si>
  <si>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</si>
  <si>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</si>
  <si>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</si>
  <si>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</si>
  <si>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</si>
  <si>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</si>
  <si>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</si>
  <si>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</si>
  <si>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</si>
  <si>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</si>
  <si>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</si>
  <si>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</si>
  <si>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</si>
  <si>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</si>
  <si>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</si>
  <si>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</si>
  <si>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</si>
  <si>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</si>
  <si>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</si>
  <si>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</si>
  <si>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</si>
  <si>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</si>
  <si>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</si>
  <si>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</si>
  <si>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</si>
  <si>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</si>
  <si>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</si>
  <si>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</si>
  <si>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</si>
  <si>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</si>
  <si>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</si>
  <si>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</si>
  <si>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</si>
  <si>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</si>
  <si>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</si>
  <si>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</si>
  <si>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</si>
  <si>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</si>
  <si>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</si>
  <si>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</si>
  <si>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</si>
  <si>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</si>
  <si>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</si>
  <si>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</si>
  <si>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</si>
  <si>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</si>
  <si>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</si>
  <si>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</si>
  <si>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</si>
  <si>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</si>
  <si>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</si>
  <si>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</si>
  <si>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</si>
  <si>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</si>
  <si>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</si>
  <si>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</si>
  <si>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</si>
  <si>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</si>
  <si>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</si>
  <si>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</si>
  <si>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</si>
  <si>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</si>
  <si>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</si>
  <si>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</si>
  <si>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</si>
  <si>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</si>
  <si>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</si>
  <si>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</si>
  <si>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</si>
  <si>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</si>
  <si>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</si>
  <si>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</si>
  <si>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</si>
  <si>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</si>
  <si>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</si>
  <si>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</si>
  <si>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</si>
  <si>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</si>
  <si>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</si>
  <si>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</si>
  <si>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</si>
  <si>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</si>
  <si>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</si>
  <si>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</si>
  <si>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</si>
  <si>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</si>
  <si>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</si>
  <si>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</si>
  <si>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</si>
  <si>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</si>
  <si>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</si>
  <si>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</si>
  <si>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</si>
  <si>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</si>
  <si>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</si>
  <si>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</si>
  <si>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</si>
  <si>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</si>
  <si>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</si>
  <si>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</si>
  <si>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</si>
  <si>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</si>
  <si>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</si>
  <si>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</si>
  <si>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</si>
  <si>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</si>
  <si>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</si>
  <si>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</si>
  <si>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</si>
  <si>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</si>
  <si>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</si>
  <si>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</si>
  <si>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</si>
  <si>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</si>
  <si>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</si>
  <si>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</si>
  <si>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</si>
  <si>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</si>
  <si>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</si>
  <si>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</si>
  <si>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</si>
  <si>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</si>
  <si>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</si>
  <si>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</si>
  <si>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</si>
  <si>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</si>
  <si>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</si>
  <si>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</si>
  <si>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</si>
  <si>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</si>
  <si>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</si>
  <si>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</si>
  <si>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</si>
  <si>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</si>
  <si>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</si>
  <si>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</si>
  <si>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</si>
  <si>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</si>
  <si>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</si>
  <si>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</si>
  <si>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</si>
  <si>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</si>
  <si>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</si>
  <si>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</si>
  <si>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</si>
  <si>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</si>
  <si>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</si>
  <si>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</si>
  <si>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</si>
  <si>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</si>
  <si>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</si>
  <si>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</si>
  <si>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</si>
  <si>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</si>
  <si>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</si>
  <si>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</si>
  <si>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</si>
  <si>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</si>
  <si>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</si>
  <si>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</si>
  <si>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</si>
  <si>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</si>
  <si>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</si>
  <si>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</si>
  <si>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</si>
  <si>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</si>
  <si>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</si>
  <si>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</si>
  <si>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</si>
  <si>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</si>
  <si>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</si>
  <si>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</si>
  <si>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</si>
  <si>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</si>
  <si>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</si>
  <si>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</si>
  <si>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</si>
  <si>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</si>
  <si>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</si>
  <si>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</si>
  <si>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</si>
  <si>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</si>
  <si>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</si>
  <si>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</si>
  <si>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</si>
  <si>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</si>
  <si>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</si>
  <si>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</si>
  <si>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</si>
  <si>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</si>
  <si>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</si>
  <si>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</si>
  <si>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</si>
  <si>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</si>
  <si>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</si>
  <si>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</si>
  <si>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</si>
  <si>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</si>
  <si>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</si>
  <si>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</si>
  <si>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</si>
  <si>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</si>
  <si>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</si>
  <si>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</si>
  <si>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</si>
  <si>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</si>
  <si>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</si>
  <si>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</si>
  <si>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</si>
  <si>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</si>
  <si>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</si>
  <si>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</si>
  <si>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</si>
  <si>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</si>
  <si>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</si>
  <si>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</si>
  <si>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</si>
  <si>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</si>
  <si>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</si>
  <si>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</si>
  <si>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</si>
  <si>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</si>
  <si>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</si>
  <si>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</si>
  <si>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</si>
  <si>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</si>
  <si>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</si>
  <si>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</si>
  <si>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</si>
  <si>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</si>
  <si>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</si>
  <si>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</si>
  <si>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</si>
  <si>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</si>
  <si>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</si>
  <si>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</si>
  <si>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</si>
  <si>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</si>
  <si>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</si>
  <si>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</si>
  <si>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</si>
  <si>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</si>
  <si>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</si>
  <si>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</si>
  <si>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</si>
  <si>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</si>
  <si>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</si>
  <si>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</si>
  <si>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</si>
  <si>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</si>
  <si>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</si>
  <si>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</si>
  <si>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</si>
  <si>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</si>
  <si>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</si>
  <si>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</si>
  <si>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</si>
  <si>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</si>
  <si>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</si>
  <si>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</si>
  <si>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</si>
  <si>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</si>
  <si>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</si>
  <si>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</si>
  <si>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</si>
  <si>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</si>
  <si>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</si>
  <si>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</si>
  <si>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</si>
  <si>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</si>
  <si>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</si>
  <si>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</si>
  <si>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</si>
  <si>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</si>
  <si>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</si>
  <si>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</si>
  <si>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</si>
  <si>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</si>
  <si>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</si>
  <si>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</si>
  <si>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</si>
  <si>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</si>
  <si>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</si>
  <si>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</si>
  <si>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</si>
  <si>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</si>
  <si>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</si>
  <si>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</si>
  <si>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</si>
  <si>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</si>
  <si>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</si>
  <si>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</si>
  <si>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</si>
  <si>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</si>
  <si>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</si>
  <si>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</si>
  <si>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</si>
  <si>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</si>
  <si>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</si>
  <si>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</si>
  <si>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</si>
  <si>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</si>
  <si>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</si>
  <si>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</si>
  <si>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</si>
  <si>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</si>
  <si>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</si>
  <si>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</si>
  <si>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</si>
  <si>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</si>
  <si>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</si>
  <si>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</si>
  <si>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</si>
  <si>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</si>
  <si>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</si>
  <si>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</si>
  <si>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</si>
  <si>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</si>
  <si>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</si>
  <si>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</si>
  <si>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</si>
  <si>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</si>
  <si>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</si>
  <si>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</si>
  <si>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</si>
  <si>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</si>
  <si>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</si>
  <si>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</si>
  <si>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</si>
  <si>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</si>
  <si>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</si>
  <si>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</si>
  <si>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</si>
  <si>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</si>
  <si>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</si>
  <si>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</si>
  <si>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</si>
  <si>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</si>
  <si>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</si>
  <si>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</si>
  <si>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</si>
  <si>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</si>
  <si>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</si>
  <si>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</si>
  <si>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</si>
  <si>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</si>
  <si>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</si>
  <si>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</si>
  <si>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</si>
  <si>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</si>
  <si>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</si>
  <si>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</si>
  <si>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</si>
  <si>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</si>
  <si>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</si>
  <si>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</si>
  <si>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</si>
  <si>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</si>
  <si>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ЕЙЧ БИ ДЖИ ФОНД ЗА ИНВЕСТИЦИОННИ ИМОТИ АДСИЦ</t>
  </si>
  <si>
    <t>НЕКОНСОЛИДИРАН</t>
  </si>
  <si>
    <t>Съставител: Иван Игнев</t>
  </si>
  <si>
    <t>Ръководител: Теодора Попова</t>
  </si>
  <si>
    <t>ОТ 01.01.2016Г. ДО 30.09.2016Г.</t>
  </si>
</sst>
</file>

<file path=xl/styles.xml><?xml version="1.0" encoding="utf-8"?>
<styleSheet xmlns="http://schemas.openxmlformats.org/spreadsheetml/2006/main">
  <numFmts count="53">
    <numFmt numFmtId="5" formatCode="#,##0&quot;лв&quot;_);\(#,##0&quot;лв&quot;\)"/>
    <numFmt numFmtId="6" formatCode="#,##0&quot;лв&quot;_);[Red]\(#,##0&quot;лв&quot;\)"/>
    <numFmt numFmtId="7" formatCode="#,##0.00&quot;лв&quot;_);\(#,##0.00&quot;лв&quot;\)"/>
    <numFmt numFmtId="8" formatCode="#,##0.00&quot;лв&quot;_);[Red]\(#,##0.00&quot;лв&quot;\)"/>
    <numFmt numFmtId="42" formatCode="_ * #,##0_)&quot;лв&quot;_ ;_ * \(#,##0\)&quot;лв&quot;_ ;_ * &quot;-&quot;_)&quot;лв&quot;_ ;_ @_ "/>
    <numFmt numFmtId="41" formatCode="_ * #,##0_)_л_в_ ;_ * \(#,##0\)_л_в_ ;_ * &quot;-&quot;_)_л_в_ ;_ @_ "/>
    <numFmt numFmtId="44" formatCode="_ * #,##0.00_)&quot;лв&quot;_ ;_ * \(#,##0.00\)&quot;лв&quot;_ ;_ * &quot;-&quot;??_)&quot;лв&quot;_ ;_ @_ "/>
    <numFmt numFmtId="43" formatCode="_ * #,##0.00_)_л_в_ ;_ * \(#,##0.00\)_л_в_ ;_ * &quot;-&quot;??_)_л_в_ ;_ @_ "/>
    <numFmt numFmtId="164" formatCode="#,##0&quot;лв&quot;_-;#,##0&quot;лв&quot;\-"/>
    <numFmt numFmtId="165" formatCode="#,##0&quot;лв&quot;_-;[Red]#,##0&quot;лв&quot;\-"/>
    <numFmt numFmtId="166" formatCode="#,##0.00&quot;лв&quot;_-;#,##0.00&quot;лв&quot;\-"/>
    <numFmt numFmtId="167" formatCode="#,##0.00&quot;лв&quot;_-;[Red]#,##0.00&quot;лв&quot;\-"/>
    <numFmt numFmtId="168" formatCode="_-* #,##0&quot;лв&quot;_-;_-* #,##0&quot;лв&quot;\-;_-* &quot;-&quot;&quot;лв&quot;_-;_-@_-"/>
    <numFmt numFmtId="169" formatCode="_-* #,##0_л_в_-;_-* #,##0_л_в\-;_-* &quot;-&quot;_л_в_-;_-@_-"/>
    <numFmt numFmtId="170" formatCode="_-* #,##0.00&quot;лв&quot;_-;_-* #,##0.00&quot;лв&quot;\-;_-* &quot;-&quot;??&quot;лв&quot;_-;_-@_-"/>
    <numFmt numFmtId="171" formatCode="_-* #,##0.00_л_в_-;_-* #,##0.00_л_в\-;_-* &quot;-&quot;??_л_в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лв.&quot;;\-#,##0&quot;лв.&quot;"/>
    <numFmt numFmtId="181" formatCode="#,##0&quot;лв.&quot;;[Red]\-#,##0&quot;лв.&quot;"/>
    <numFmt numFmtId="182" formatCode="#,##0.00&quot;лв.&quot;;\-#,##0.00&quot;лв.&quot;"/>
    <numFmt numFmtId="183" formatCode="#,##0.00&quot;лв.&quot;;[Red]\-#,##0.00&quot;лв.&quot;"/>
    <numFmt numFmtId="184" formatCode="_-* #,##0&quot;лв.&quot;_-;\-* #,##0&quot;лв.&quot;_-;_-* &quot;-&quot;&quot;лв.&quot;_-;_-@_-"/>
    <numFmt numFmtId="185" formatCode="_-* #,##0_л_в_._-;\-* #,##0_л_в_._-;_-* &quot;-&quot;_л_в_._-;_-@_-"/>
    <numFmt numFmtId="186" formatCode="_-* #,##0.00&quot;лв.&quot;_-;\-* #,##0.00&quot;лв.&quot;_-;_-* &quot;-&quot;??&quot;лв.&quot;_-;_-@_-"/>
    <numFmt numFmtId="187" formatCode="_-* #,##0.00_л_в_._-;\-* #,##0.00_л_в_._-;_-* &quot;-&quot;??_л_в_.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0000"/>
    <numFmt numFmtId="205" formatCode="#,##0.00\ &quot;лв&quot;"/>
    <numFmt numFmtId="206" formatCode="[$-402]dd\ mmmm\ yyyy\ &quot;г.&quot;"/>
    <numFmt numFmtId="207" formatCode="d/m/yyyy&quot; &quot;&quot;г.&quot;;@"/>
    <numFmt numFmtId="208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8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6" fontId="10" fillId="0" borderId="0" xfId="0" applyNumberFormat="1" applyFont="1" applyBorder="1" applyAlignment="1" applyProtection="1">
      <alignment horizontal="left" vertical="top"/>
      <protection locked="0"/>
    </xf>
    <xf numFmtId="16" fontId="11" fillId="0" borderId="0" xfId="62" applyNumberFormat="1" applyFont="1" applyProtection="1">
      <alignment/>
      <protection locked="0"/>
    </xf>
    <xf numFmtId="16" fontId="11" fillId="0" borderId="0" xfId="58" applyNumberFormat="1" applyFont="1" applyAlignment="1" applyProtection="1">
      <alignment horizontal="left" vertical="center" wrapText="1"/>
      <protection locked="0"/>
    </xf>
    <xf numFmtId="14" fontId="5" fillId="0" borderId="0" xfId="63" applyNumberFormat="1" applyFont="1" applyAlignment="1" applyProtection="1">
      <alignment horizontal="left" vertical="top" wrapText="1"/>
      <protection locked="0"/>
    </xf>
    <xf numFmtId="14" fontId="19" fillId="0" borderId="0" xfId="65" applyNumberFormat="1" applyFont="1" applyBorder="1" applyAlignment="1">
      <alignment vertical="center" wrapText="1"/>
      <protection/>
    </xf>
    <xf numFmtId="14" fontId="11" fillId="0" borderId="0" xfId="64" applyNumberFormat="1" applyFont="1" applyAlignment="1" applyProtection="1">
      <alignment horizontal="left" wrapText="1"/>
      <protection locked="0"/>
    </xf>
    <xf numFmtId="14" fontId="10" fillId="0" borderId="0" xfId="66" applyNumberFormat="1" applyFont="1" applyAlignment="1" applyProtection="1">
      <alignment horizontal="left" wrapText="1"/>
      <protection locked="0"/>
    </xf>
    <xf numFmtId="1" fontId="7" fillId="0" borderId="0" xfId="63" applyNumberFormat="1" applyFont="1" applyAlignment="1" applyProtection="1">
      <alignment horizontal="center" vertical="top" wrapText="1"/>
      <protection locked="0"/>
    </xf>
    <xf numFmtId="1" fontId="7" fillId="0" borderId="0" xfId="64" applyNumberFormat="1" applyFont="1" applyAlignment="1" applyProtection="1">
      <alignment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07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8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8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8" fontId="10" fillId="0" borderId="0" xfId="61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8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8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46">
      <selection activeCell="G59" sqref="G5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582"/>
      <c r="D2" s="582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868</v>
      </c>
      <c r="F3" s="217" t="s">
        <v>2</v>
      </c>
      <c r="G3" s="172"/>
      <c r="H3" s="461">
        <v>148068097</v>
      </c>
    </row>
    <row r="4" spans="1:8" ht="15">
      <c r="A4" s="584" t="s">
        <v>3</v>
      </c>
      <c r="B4" s="590"/>
      <c r="C4" s="590"/>
      <c r="D4" s="590"/>
      <c r="E4" s="504" t="s">
        <v>869</v>
      </c>
      <c r="F4" s="586" t="s">
        <v>4</v>
      </c>
      <c r="G4" s="587"/>
      <c r="H4" s="461" t="s">
        <v>159</v>
      </c>
    </row>
    <row r="5" spans="1:8" ht="15">
      <c r="A5" s="584" t="s">
        <v>5</v>
      </c>
      <c r="B5" s="585"/>
      <c r="C5" s="585"/>
      <c r="D5" s="585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583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683</v>
      </c>
      <c r="H11" s="152">
        <v>683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683</v>
      </c>
      <c r="H12" s="153">
        <v>683</v>
      </c>
    </row>
    <row r="13" spans="1:8" ht="15">
      <c r="A13" s="235" t="s">
        <v>28</v>
      </c>
      <c r="B13" s="241" t="s">
        <v>29</v>
      </c>
      <c r="C13" s="151">
        <v>20</v>
      </c>
      <c r="D13" s="151">
        <v>30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683</v>
      </c>
      <c r="H17" s="154">
        <f>H11+H14+H15+H16</f>
        <v>683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20</v>
      </c>
      <c r="D19" s="155">
        <f>SUM(D11:D18)</f>
        <v>30</v>
      </c>
      <c r="E19" s="237" t="s">
        <v>53</v>
      </c>
      <c r="F19" s="242" t="s">
        <v>54</v>
      </c>
      <c r="G19" s="152">
        <v>1076</v>
      </c>
      <c r="H19" s="152">
        <v>1076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11978</v>
      </c>
      <c r="D20" s="151">
        <v>11978</v>
      </c>
      <c r="E20" s="237" t="s">
        <v>57</v>
      </c>
      <c r="F20" s="242" t="s">
        <v>58</v>
      </c>
      <c r="G20" s="158">
        <v>5387</v>
      </c>
      <c r="H20" s="158">
        <v>5387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6463</v>
      </c>
      <c r="H25" s="154">
        <f>H19+H20+H21</f>
        <v>6463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3295</v>
      </c>
      <c r="H27" s="154">
        <f>SUM(H28:H30)</f>
        <v>2964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3621</v>
      </c>
      <c r="H28" s="152">
        <v>3706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-326</v>
      </c>
      <c r="H29" s="316">
        <v>-742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243</v>
      </c>
      <c r="H31" s="152">
        <v>331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3538</v>
      </c>
      <c r="H33" s="154">
        <f>H27+H31+H32</f>
        <v>3295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10684</v>
      </c>
      <c r="H36" s="154">
        <f>H25+H17+H33</f>
        <v>10441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11998</v>
      </c>
      <c r="D55" s="155">
        <f>D19+D20+D21+D27+D32+D45+D51+D53+D54</f>
        <v>12008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1464</v>
      </c>
      <c r="H61" s="154">
        <f>SUM(H62:H68)</f>
        <v>1543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1447</v>
      </c>
      <c r="H62" s="152">
        <v>1447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8</v>
      </c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>
        <v>81</v>
      </c>
    </row>
    <row r="67" spans="1:8" ht="15">
      <c r="A67" s="235" t="s">
        <v>207</v>
      </c>
      <c r="B67" s="241" t="s">
        <v>208</v>
      </c>
      <c r="C67" s="151">
        <v>118</v>
      </c>
      <c r="D67" s="151">
        <v>93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5</v>
      </c>
      <c r="D68" s="151">
        <v>3</v>
      </c>
      <c r="E68" s="237" t="s">
        <v>213</v>
      </c>
      <c r="F68" s="242" t="s">
        <v>214</v>
      </c>
      <c r="G68" s="152">
        <v>7</v>
      </c>
      <c r="H68" s="152">
        <v>8</v>
      </c>
    </row>
    <row r="69" spans="1:8" ht="15">
      <c r="A69" s="235" t="s">
        <v>215</v>
      </c>
      <c r="B69" s="241" t="s">
        <v>216</v>
      </c>
      <c r="C69" s="151">
        <v>25</v>
      </c>
      <c r="D69" s="151"/>
      <c r="E69" s="251" t="s">
        <v>78</v>
      </c>
      <c r="F69" s="242" t="s">
        <v>217</v>
      </c>
      <c r="G69" s="152">
        <v>318</v>
      </c>
      <c r="H69" s="152">
        <v>318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1782</v>
      </c>
      <c r="H71" s="161">
        <f>H59+H60+H61+H69+H70</f>
        <v>1861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</v>
      </c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151</v>
      </c>
      <c r="D75" s="155">
        <f>SUM(D67:D74)</f>
        <v>98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1782</v>
      </c>
      <c r="H79" s="162">
        <f>H71+H74+H75+H76</f>
        <v>1861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26</v>
      </c>
      <c r="D87" s="151">
        <v>64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288</v>
      </c>
      <c r="D88" s="151">
        <v>77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314</v>
      </c>
      <c r="D91" s="155">
        <f>SUM(D87:D90)</f>
        <v>141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468</v>
      </c>
      <c r="D93" s="155">
        <f>D64+D75+D84+D91+D92</f>
        <v>240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12466</v>
      </c>
      <c r="D94" s="164">
        <f>D93+D55</f>
        <v>12248</v>
      </c>
      <c r="E94" s="449" t="s">
        <v>270</v>
      </c>
      <c r="F94" s="289" t="s">
        <v>271</v>
      </c>
      <c r="G94" s="165">
        <f>G36+G39+G55+G79</f>
        <v>12466</v>
      </c>
      <c r="H94" s="165">
        <f>H36+H39+H55+H79</f>
        <v>12302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8" t="s">
        <v>870</v>
      </c>
      <c r="D98" s="588"/>
      <c r="E98" s="588"/>
      <c r="F98" s="170"/>
      <c r="G98" s="171"/>
      <c r="H98" s="172"/>
      <c r="M98" s="157"/>
    </row>
    <row r="99" spans="1:8" ht="15">
      <c r="A99" s="578">
        <v>42671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8" t="s">
        <v>871</v>
      </c>
      <c r="D100" s="589"/>
      <c r="E100" s="58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C19" sqref="C1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3" t="str">
        <f>'справка №1-БАЛАНС'!E3</f>
        <v>ЕЙЧ БИ ДЖИ ФОНД ЗА ИНВЕСТИЦИОННИ ИМОТИ АДСИЦ</v>
      </c>
      <c r="C2" s="593"/>
      <c r="D2" s="593"/>
      <c r="E2" s="593"/>
      <c r="F2" s="595" t="s">
        <v>2</v>
      </c>
      <c r="G2" s="595"/>
      <c r="H2" s="526">
        <f>'справка №1-БАЛАНС'!H3</f>
        <v>148068097</v>
      </c>
    </row>
    <row r="3" spans="1:8" ht="15">
      <c r="A3" s="467" t="s">
        <v>274</v>
      </c>
      <c r="B3" s="593" t="str">
        <f>'справка №1-БАЛАНС'!E4</f>
        <v>НЕКОНСОЛИДИРАН</v>
      </c>
      <c r="C3" s="593"/>
      <c r="D3" s="593"/>
      <c r="E3" s="593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4" t="str">
        <f>'справка №1-БАЛАНС'!E5</f>
        <v>ОТ 01.01.2016Г. ДО 30.09.2016Г.</v>
      </c>
      <c r="C4" s="594"/>
      <c r="D4" s="594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17</v>
      </c>
      <c r="D9" s="46">
        <v>40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70</v>
      </c>
      <c r="D10" s="46">
        <v>68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10</v>
      </c>
      <c r="D11" s="46">
        <v>9</v>
      </c>
      <c r="E11" s="300" t="s">
        <v>292</v>
      </c>
      <c r="F11" s="549" t="s">
        <v>293</v>
      </c>
      <c r="G11" s="550">
        <v>368</v>
      </c>
      <c r="H11" s="550">
        <v>396</v>
      </c>
    </row>
    <row r="12" spans="1:8" ht="12">
      <c r="A12" s="298" t="s">
        <v>294</v>
      </c>
      <c r="B12" s="299" t="s">
        <v>295</v>
      </c>
      <c r="C12" s="46">
        <v>21</v>
      </c>
      <c r="D12" s="46">
        <v>25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5</v>
      </c>
      <c r="D13" s="46">
        <v>5</v>
      </c>
      <c r="E13" s="301" t="s">
        <v>51</v>
      </c>
      <c r="F13" s="551" t="s">
        <v>299</v>
      </c>
      <c r="G13" s="548">
        <f>SUM(G9:G12)</f>
        <v>368</v>
      </c>
      <c r="H13" s="548">
        <f>SUM(H9:H12)</f>
        <v>396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</v>
      </c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124</v>
      </c>
      <c r="D19" s="49">
        <f>SUM(D9:D15)+D16</f>
        <v>147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125</v>
      </c>
      <c r="D28" s="50">
        <f>D26+D19</f>
        <v>148</v>
      </c>
      <c r="E28" s="127" t="s">
        <v>338</v>
      </c>
      <c r="F28" s="554" t="s">
        <v>339</v>
      </c>
      <c r="G28" s="548">
        <f>G13+G15+G24</f>
        <v>368</v>
      </c>
      <c r="H28" s="548">
        <f>H13+H15+H24</f>
        <v>396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243</v>
      </c>
      <c r="D30" s="50">
        <f>IF((H28-D28)&gt;0,H28-D28,0)</f>
        <v>248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125</v>
      </c>
      <c r="D33" s="49">
        <f>D28-D31+D32</f>
        <v>148</v>
      </c>
      <c r="E33" s="127" t="s">
        <v>352</v>
      </c>
      <c r="F33" s="554" t="s">
        <v>353</v>
      </c>
      <c r="G33" s="53">
        <f>G32-G31+G28</f>
        <v>368</v>
      </c>
      <c r="H33" s="53">
        <f>H32-H31+H28</f>
        <v>396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243</v>
      </c>
      <c r="D34" s="50">
        <f>IF((H33-D33)&gt;0,H33-D33,0)</f>
        <v>248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243</v>
      </c>
      <c r="D39" s="460">
        <f>+IF((H33-D33-D35)&gt;0,H33-D33-D35,0)</f>
        <v>248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243</v>
      </c>
      <c r="D41" s="52">
        <f>IF(H39=0,IF(D39-D40&gt;0,D39-D40+H40,0),IF(H39-H40&lt;0,H40-H39+D39,0))</f>
        <v>248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368</v>
      </c>
      <c r="D42" s="53">
        <f>D33+D35+D39</f>
        <v>396</v>
      </c>
      <c r="E42" s="128" t="s">
        <v>379</v>
      </c>
      <c r="F42" s="129" t="s">
        <v>380</v>
      </c>
      <c r="G42" s="53">
        <f>G39+G33</f>
        <v>368</v>
      </c>
      <c r="H42" s="53">
        <f>H39+H33</f>
        <v>396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6" t="s">
        <v>866</v>
      </c>
      <c r="B45" s="596"/>
      <c r="C45" s="596"/>
      <c r="D45" s="596"/>
      <c r="E45" s="59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822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79">
        <f>'справка №1-БАЛАНС'!A99</f>
        <v>42671</v>
      </c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92"/>
      <c r="E50" s="592"/>
      <c r="F50" s="592"/>
      <c r="G50" s="592"/>
      <c r="H50" s="59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43" sqref="C4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ЕЙЧ БИ ДЖИ ФОНД ЗА ИНВЕСТИЦИОННИ ИМОТИ АДСИЦ</v>
      </c>
      <c r="C4" s="541" t="s">
        <v>2</v>
      </c>
      <c r="D4" s="541">
        <f>'справка №1-БАЛАНС'!H3</f>
        <v>148068097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ОТ 01.01.2016Г. ДО 30.09.2016Г.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140</v>
      </c>
      <c r="D10" s="54">
        <v>308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-39</v>
      </c>
      <c r="D11" s="54">
        <v>-186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-38</v>
      </c>
      <c r="D13" s="54">
        <v>-9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>
        <v>-1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63</v>
      </c>
      <c r="D20" s="55">
        <f>SUM(D10:D19)</f>
        <v>112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-14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-14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63</v>
      </c>
      <c r="D43" s="55">
        <f>D42+D32+D20</f>
        <v>98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251</v>
      </c>
      <c r="D44" s="132">
        <v>296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314</v>
      </c>
      <c r="D45" s="55">
        <f>D44+D43</f>
        <v>394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314</v>
      </c>
      <c r="D46" s="56">
        <v>394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580">
        <f>'справка №1-БАЛАНС'!A99</f>
        <v>42671</v>
      </c>
      <c r="B50" s="436" t="s">
        <v>382</v>
      </c>
      <c r="C50" s="597"/>
      <c r="D50" s="59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97"/>
      <c r="D52" s="59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7" right="0.35" top="1.1023622047244095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J12" sqref="J1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ЕЙЧ БИ ДЖИ ФОНД ЗА ИНВЕСТИЦИОННИ ИМОТИ АДСИЦ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148068097</v>
      </c>
      <c r="N3" s="2"/>
    </row>
    <row r="4" spans="1:15" s="532" customFormat="1" ht="13.5" customHeight="1">
      <c r="A4" s="467" t="s">
        <v>461</v>
      </c>
      <c r="B4" s="600" t="str">
        <f>'справка №1-БАЛАНС'!E4</f>
        <v>НЕКОНСОЛИДИРАН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4" t="str">
        <f>'справка №1-БАЛАНС'!E5</f>
        <v>ОТ 01.01.2016Г. ДО 30.09.2016Г.</v>
      </c>
      <c r="C5" s="604"/>
      <c r="D5" s="604"/>
      <c r="E5" s="60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683</v>
      </c>
      <c r="D11" s="58">
        <f>'справка №1-БАЛАНС'!H19</f>
        <v>1076</v>
      </c>
      <c r="E11" s="58">
        <f>'справка №1-БАЛАНС'!H20</f>
        <v>5387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4037</v>
      </c>
      <c r="J11" s="58">
        <f>'справка №1-БАЛАНС'!H29</f>
        <v>-742</v>
      </c>
      <c r="K11" s="60"/>
      <c r="L11" s="344">
        <f>SUM(C11:K11)</f>
        <v>10441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683</v>
      </c>
      <c r="D15" s="61">
        <f aca="true" t="shared" si="2" ref="D15:M15">D11+D12</f>
        <v>1076</v>
      </c>
      <c r="E15" s="61">
        <f t="shared" si="2"/>
        <v>5387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4037</v>
      </c>
      <c r="J15" s="61">
        <f t="shared" si="2"/>
        <v>-742</v>
      </c>
      <c r="K15" s="61">
        <f t="shared" si="2"/>
        <v>0</v>
      </c>
      <c r="L15" s="344">
        <f t="shared" si="1"/>
        <v>10441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243</v>
      </c>
      <c r="J16" s="345">
        <f>+'справка №1-БАЛАНС'!G32</f>
        <v>0</v>
      </c>
      <c r="K16" s="60"/>
      <c r="L16" s="344">
        <f t="shared" si="1"/>
        <v>243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>
        <v>-416</v>
      </c>
      <c r="J20" s="60">
        <v>416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683</v>
      </c>
      <c r="D29" s="59">
        <f aca="true" t="shared" si="6" ref="D29:M29">D17+D20+D21+D24+D28+D27+D15+D16</f>
        <v>1076</v>
      </c>
      <c r="E29" s="59">
        <f t="shared" si="6"/>
        <v>5387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3864</v>
      </c>
      <c r="J29" s="59">
        <f t="shared" si="6"/>
        <v>-326</v>
      </c>
      <c r="K29" s="59">
        <f t="shared" si="6"/>
        <v>0</v>
      </c>
      <c r="L29" s="344">
        <f t="shared" si="1"/>
        <v>10684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683</v>
      </c>
      <c r="D32" s="59">
        <f t="shared" si="7"/>
        <v>1076</v>
      </c>
      <c r="E32" s="59">
        <f t="shared" si="7"/>
        <v>5387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3864</v>
      </c>
      <c r="J32" s="59">
        <f t="shared" si="7"/>
        <v>-326</v>
      </c>
      <c r="K32" s="59">
        <f t="shared" si="7"/>
        <v>0</v>
      </c>
      <c r="L32" s="344">
        <f t="shared" si="1"/>
        <v>10684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867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9" t="s">
        <v>522</v>
      </c>
      <c r="E38" s="599"/>
      <c r="F38" s="599"/>
      <c r="G38" s="599"/>
      <c r="H38" s="599"/>
      <c r="I38" s="599"/>
      <c r="J38" s="15" t="s">
        <v>862</v>
      </c>
      <c r="K38" s="15"/>
      <c r="L38" s="599"/>
      <c r="M38" s="599"/>
      <c r="N38" s="11"/>
    </row>
    <row r="39" spans="1:13" ht="12">
      <c r="A39" s="581">
        <f>'справка №1-БАЛАНС'!A99</f>
        <v>42671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R40" sqref="R4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7" t="s">
        <v>384</v>
      </c>
      <c r="B2" s="618"/>
      <c r="C2" s="619" t="str">
        <f>'справка №1-БАЛАНС'!E3</f>
        <v>ЕЙЧ БИ ДЖИ ФОНД ЗА ИНВЕСТИЦИОННИ ИМОТИ АДСИЦ</v>
      </c>
      <c r="D2" s="619"/>
      <c r="E2" s="619"/>
      <c r="F2" s="619"/>
      <c r="G2" s="619"/>
      <c r="H2" s="61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148068097</v>
      </c>
      <c r="P2" s="483"/>
      <c r="Q2" s="483"/>
      <c r="R2" s="526"/>
    </row>
    <row r="3" spans="1:18" ht="15">
      <c r="A3" s="617" t="s">
        <v>5</v>
      </c>
      <c r="B3" s="618"/>
      <c r="C3" s="620" t="str">
        <f>'справка №1-БАЛАНС'!E5</f>
        <v>ОТ 01.01.2016Г. ДО 30.09.2016Г.</v>
      </c>
      <c r="D3" s="620"/>
      <c r="E3" s="620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0" t="s">
        <v>464</v>
      </c>
      <c r="B5" s="611"/>
      <c r="C5" s="61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612"/>
      <c r="B6" s="613"/>
      <c r="C6" s="61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41</v>
      </c>
      <c r="E11" s="189"/>
      <c r="F11" s="189"/>
      <c r="G11" s="74">
        <f t="shared" si="2"/>
        <v>41</v>
      </c>
      <c r="H11" s="65"/>
      <c r="I11" s="65"/>
      <c r="J11" s="74">
        <f t="shared" si="3"/>
        <v>41</v>
      </c>
      <c r="K11" s="65">
        <v>15</v>
      </c>
      <c r="L11" s="65">
        <v>9</v>
      </c>
      <c r="M11" s="65"/>
      <c r="N11" s="74">
        <f t="shared" si="4"/>
        <v>24</v>
      </c>
      <c r="O11" s="65"/>
      <c r="P11" s="65"/>
      <c r="Q11" s="74">
        <f t="shared" si="0"/>
        <v>24</v>
      </c>
      <c r="R11" s="74">
        <f t="shared" si="1"/>
        <v>17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4</v>
      </c>
      <c r="E12" s="189"/>
      <c r="F12" s="189"/>
      <c r="G12" s="74">
        <f t="shared" si="2"/>
        <v>4</v>
      </c>
      <c r="H12" s="65"/>
      <c r="I12" s="65"/>
      <c r="J12" s="74">
        <f t="shared" si="3"/>
        <v>4</v>
      </c>
      <c r="K12" s="65"/>
      <c r="L12" s="65">
        <v>1</v>
      </c>
      <c r="M12" s="65"/>
      <c r="N12" s="74">
        <f t="shared" si="4"/>
        <v>1</v>
      </c>
      <c r="O12" s="65"/>
      <c r="P12" s="65"/>
      <c r="Q12" s="74">
        <f t="shared" si="0"/>
        <v>1</v>
      </c>
      <c r="R12" s="74">
        <f t="shared" si="1"/>
        <v>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45</v>
      </c>
      <c r="E17" s="194">
        <f>SUM(E9:E16)</f>
        <v>0</v>
      </c>
      <c r="F17" s="194">
        <f>SUM(F9:F16)</f>
        <v>0</v>
      </c>
      <c r="G17" s="74">
        <f t="shared" si="2"/>
        <v>45</v>
      </c>
      <c r="H17" s="75">
        <f>SUM(H9:H16)</f>
        <v>0</v>
      </c>
      <c r="I17" s="75">
        <f>SUM(I9:I16)</f>
        <v>0</v>
      </c>
      <c r="J17" s="74">
        <f t="shared" si="3"/>
        <v>45</v>
      </c>
      <c r="K17" s="75">
        <f>SUM(K9:K16)</f>
        <v>15</v>
      </c>
      <c r="L17" s="75">
        <f>SUM(L9:L16)</f>
        <v>10</v>
      </c>
      <c r="M17" s="75">
        <f>SUM(M9:M16)</f>
        <v>0</v>
      </c>
      <c r="N17" s="74">
        <f t="shared" si="4"/>
        <v>25</v>
      </c>
      <c r="O17" s="75">
        <f>SUM(O9:O16)</f>
        <v>0</v>
      </c>
      <c r="P17" s="75">
        <f>SUM(P9:P16)</f>
        <v>0</v>
      </c>
      <c r="Q17" s="74">
        <f t="shared" si="5"/>
        <v>25</v>
      </c>
      <c r="R17" s="74">
        <f t="shared" si="6"/>
        <v>20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5">
      <c r="A18" s="370" t="s">
        <v>567</v>
      </c>
      <c r="B18" s="371" t="s">
        <v>568</v>
      </c>
      <c r="C18" s="369" t="s">
        <v>569</v>
      </c>
      <c r="D18" s="151">
        <v>11978</v>
      </c>
      <c r="E18" s="187"/>
      <c r="F18" s="187"/>
      <c r="G18" s="74">
        <f t="shared" si="2"/>
        <v>11978</v>
      </c>
      <c r="H18" s="63"/>
      <c r="I18" s="63"/>
      <c r="J18" s="74">
        <f t="shared" si="3"/>
        <v>11978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11978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12023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12023</v>
      </c>
      <c r="H40" s="438">
        <f t="shared" si="13"/>
        <v>0</v>
      </c>
      <c r="I40" s="438">
        <f t="shared" si="13"/>
        <v>0</v>
      </c>
      <c r="J40" s="438">
        <f t="shared" si="13"/>
        <v>12023</v>
      </c>
      <c r="K40" s="438">
        <f t="shared" si="13"/>
        <v>15</v>
      </c>
      <c r="L40" s="438">
        <f t="shared" si="13"/>
        <v>10</v>
      </c>
      <c r="M40" s="438">
        <f t="shared" si="13"/>
        <v>0</v>
      </c>
      <c r="N40" s="438">
        <f t="shared" si="13"/>
        <v>25</v>
      </c>
      <c r="O40" s="438">
        <f t="shared" si="13"/>
        <v>0</v>
      </c>
      <c r="P40" s="438">
        <f t="shared" si="13"/>
        <v>0</v>
      </c>
      <c r="Q40" s="438">
        <f t="shared" si="13"/>
        <v>25</v>
      </c>
      <c r="R40" s="438">
        <f t="shared" si="13"/>
        <v>11998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16"/>
      <c r="L44" s="616"/>
      <c r="M44" s="616"/>
      <c r="N44" s="616"/>
      <c r="O44" s="605" t="s">
        <v>784</v>
      </c>
      <c r="P44" s="606"/>
      <c r="Q44" s="606"/>
      <c r="R44" s="606"/>
    </row>
    <row r="45" spans="1:18" ht="12">
      <c r="A45" s="349"/>
      <c r="B45" s="576" t="str">
        <f>TEXT('справка №1-БАЛАНС'!A99,"dd.mm.yyyy")</f>
        <v>28.10.2016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0">
      <selection activeCell="D95" sqref="D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4" t="s">
        <v>611</v>
      </c>
      <c r="B1" s="624"/>
      <c r="C1" s="624"/>
      <c r="D1" s="624"/>
      <c r="E1" s="62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7" t="str">
        <f>'справка №1-БАЛАНС'!E3</f>
        <v>ЕЙЧ БИ ДЖИ ФОНД ЗА ИНВЕСТИЦИОННИ ИМОТИ АДСИЦ</v>
      </c>
      <c r="C3" s="628"/>
      <c r="D3" s="526" t="s">
        <v>2</v>
      </c>
      <c r="E3" s="107">
        <f>'справка №1-БАЛАНС'!H3</f>
        <v>148068097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5" t="str">
        <f>'справка №1-БАЛАНС'!E5</f>
        <v>ОТ 01.01.2016Г. ДО 30.09.2016Г.</v>
      </c>
      <c r="C4" s="626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118</v>
      </c>
      <c r="D24" s="119">
        <f>SUM(D25:D27)</f>
        <v>118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>
        <v>118</v>
      </c>
      <c r="D26" s="108">
        <v>118</v>
      </c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5</v>
      </c>
      <c r="D28" s="108">
        <v>5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>
        <v>25</v>
      </c>
      <c r="D29" s="108">
        <v>25</v>
      </c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3</v>
      </c>
      <c r="D33" s="105">
        <f>SUM(D34:D37)</f>
        <v>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>
        <v>1</v>
      </c>
      <c r="D37" s="108">
        <v>1</v>
      </c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151</v>
      </c>
      <c r="D43" s="104">
        <f>D24+D28+D29+D31+D30+D32+D33+D38</f>
        <v>151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151</v>
      </c>
      <c r="D44" s="103">
        <f>D43+D21+D19+D9</f>
        <v>151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/>
      <c r="D57" s="108"/>
      <c r="E57" s="119">
        <f t="shared" si="1"/>
        <v>0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1447</v>
      </c>
      <c r="D71" s="105">
        <f>SUM(D72:D74)</f>
        <v>1447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60</v>
      </c>
      <c r="D72" s="108">
        <v>60</v>
      </c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>
        <v>1387</v>
      </c>
      <c r="D74" s="108">
        <v>1387</v>
      </c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17</v>
      </c>
      <c r="D85" s="104">
        <f>SUM(D86:D90)+D94</f>
        <v>17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8</v>
      </c>
      <c r="D87" s="108">
        <v>8</v>
      </c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7</v>
      </c>
      <c r="D90" s="103">
        <f>SUM(D91:D93)</f>
        <v>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>
        <v>6</v>
      </c>
      <c r="D92" s="108">
        <v>6</v>
      </c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>
        <v>318</v>
      </c>
      <c r="D95" s="108">
        <v>318</v>
      </c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1782</v>
      </c>
      <c r="D96" s="104">
        <f>D85+D80+D75+D71+D95</f>
        <v>1782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1782</v>
      </c>
      <c r="D97" s="104">
        <f>D96+D68+D66</f>
        <v>1782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3" t="s">
        <v>782</v>
      </c>
      <c r="B107" s="623"/>
      <c r="C107" s="623"/>
      <c r="D107" s="623"/>
      <c r="E107" s="623"/>
      <c r="F107" s="62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783</v>
      </c>
      <c r="B109" s="622"/>
      <c r="C109" s="622" t="s">
        <v>382</v>
      </c>
      <c r="D109" s="622"/>
      <c r="E109" s="622"/>
      <c r="F109" s="622"/>
    </row>
    <row r="110" spans="1:6" ht="12">
      <c r="A110" s="577" t="str">
        <f>TEXT('справка №1-БАЛАНС'!A99,"dd.mm.yyyy")</f>
        <v>28.10.2016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784</v>
      </c>
      <c r="D111" s="621"/>
      <c r="E111" s="621"/>
      <c r="F111" s="62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3" right="0.44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9" t="str">
        <f>'справка №1-БАЛАНС'!E3</f>
        <v>ЕЙЧ БИ ДЖИ ФОНД ЗА ИНВЕСТИЦИОННИ ИМОТИ АДСИЦ</v>
      </c>
      <c r="C4" s="629"/>
      <c r="D4" s="629"/>
      <c r="E4" s="629"/>
      <c r="F4" s="629"/>
      <c r="G4" s="635" t="s">
        <v>2</v>
      </c>
      <c r="H4" s="635"/>
      <c r="I4" s="500">
        <f>'справка №1-БАЛАНС'!H3</f>
        <v>148068097</v>
      </c>
    </row>
    <row r="5" spans="1:9" ht="15">
      <c r="A5" s="501" t="s">
        <v>5</v>
      </c>
      <c r="B5" s="630" t="str">
        <f>'справка №1-БАЛАНС'!E5</f>
        <v>ОТ 01.01.2016Г. ДО 30.09.2016Г.</v>
      </c>
      <c r="C5" s="630"/>
      <c r="D5" s="630"/>
      <c r="E5" s="630"/>
      <c r="F5" s="630"/>
      <c r="G5" s="633" t="s">
        <v>4</v>
      </c>
      <c r="H5" s="63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32"/>
      <c r="C30" s="632"/>
      <c r="D30" s="459" t="s">
        <v>822</v>
      </c>
      <c r="E30" s="631"/>
      <c r="F30" s="631"/>
      <c r="G30" s="631"/>
      <c r="H30" s="420" t="s">
        <v>784</v>
      </c>
      <c r="I30" s="631"/>
      <c r="J30" s="631"/>
    </row>
    <row r="31" spans="1:9" s="521" customFormat="1" ht="12">
      <c r="A31" s="576" t="str">
        <f>TEXT('справка №1-БАЛАНС'!A99,"dd.mm.yyyy")</f>
        <v>28.10.2016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ЕЙЧ БИ ДЖИ ФОНД ЗА ИНВЕСТИЦИОННИ ИМОТИ АДСИЦ</v>
      </c>
      <c r="C5" s="636"/>
      <c r="D5" s="636"/>
      <c r="E5" s="570" t="s">
        <v>2</v>
      </c>
      <c r="F5" s="451">
        <f>'справка №1-БАЛАНС'!H3</f>
        <v>148068097</v>
      </c>
    </row>
    <row r="6" spans="1:13" ht="15" customHeight="1">
      <c r="A6" s="27" t="s">
        <v>825</v>
      </c>
      <c r="B6" s="637" t="str">
        <f>'справка №1-БАЛАНС'!E5</f>
        <v>ОТ 01.01.2016Г. ДО 30.09.2016Г.</v>
      </c>
      <c r="C6" s="63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8" t="s">
        <v>853</v>
      </c>
      <c r="D151" s="638"/>
      <c r="E151" s="638"/>
      <c r="F151" s="638"/>
    </row>
    <row r="152" spans="1:6" ht="12.75">
      <c r="A152" s="517" t="str">
        <f>TEXT('справка №1-БАЛАНС'!A99,"dd.mm.yyyy")</f>
        <v>28.10.2016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8" t="s">
        <v>860</v>
      </c>
      <c r="D153" s="638"/>
      <c r="E153" s="638"/>
      <c r="F153" s="63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2362204724409449" right="0.2362204724409449" top="0.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2009-04-23T15:50:45Z</cp:lastPrinted>
  <dcterms:created xsi:type="dcterms:W3CDTF">2000-06-29T12:02:40Z</dcterms:created>
  <dcterms:modified xsi:type="dcterms:W3CDTF">2016-10-28T14:24:54Z</dcterms:modified>
  <cp:category/>
  <cp:version/>
  <cp:contentType/>
  <cp:contentStatus/>
</cp:coreProperties>
</file>