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<sst xmlns="http://schemas.openxmlformats.org/spreadsheetml/2006/main" count="1065" uniqueCount="873">
  <si>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</si>
  <si>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</si>
  <si>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</si>
  <si>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</si>
  <si>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</si>
  <si>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</si>
  <si>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</si>
  <si>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</si>
  <si>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</si>
  <si>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</si>
  <si>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</si>
  <si>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</si>
  <si>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</si>
  <si>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</si>
  <si>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</si>
  <si>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</si>
  <si>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</si>
  <si>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</si>
  <si>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</si>
  <si>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</si>
  <si>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</si>
  <si>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</si>
  <si>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</si>
  <si>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</si>
  <si>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</si>
  <si>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</si>
  <si>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</si>
  <si>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</si>
  <si>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</si>
  <si>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</si>
  <si>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</si>
  <si>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</si>
  <si>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</si>
  <si>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</si>
  <si>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</si>
  <si>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</si>
  <si>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</si>
  <si>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</si>
  <si>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</si>
  <si>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</si>
  <si>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</si>
  <si>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</si>
  <si>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</si>
  <si>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</si>
  <si>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</si>
  <si>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</si>
  <si>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</si>
  <si>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</si>
  <si>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</si>
  <si>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</si>
  <si>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</si>
  <si>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</si>
  <si>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</si>
  <si>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</si>
  <si>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</si>
  <si>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</si>
  <si>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</si>
  <si>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</si>
  <si>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</si>
  <si>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</si>
  <si>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</si>
  <si>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</si>
  <si>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</si>
  <si>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</si>
  <si>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</si>
  <si>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</si>
  <si>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</si>
  <si>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</si>
  <si>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</si>
  <si>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</si>
  <si>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</si>
  <si>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</si>
  <si>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</si>
  <si>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</si>
  <si>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</si>
  <si>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</si>
  <si>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</si>
  <si>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</si>
  <si>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</si>
  <si>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</si>
  <si>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</si>
  <si>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</si>
  <si>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</si>
  <si>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</si>
  <si>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</si>
  <si>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</si>
  <si>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</si>
  <si>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</si>
  <si>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</si>
  <si>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</si>
  <si>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</si>
  <si>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</si>
  <si>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</si>
  <si>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</si>
  <si>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</si>
  <si>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</si>
  <si>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</si>
  <si>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</si>
  <si>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</si>
  <si>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</si>
  <si>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</si>
  <si>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</si>
  <si>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</si>
  <si>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</si>
  <si>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</si>
  <si>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</si>
  <si>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</si>
  <si>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</si>
  <si>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</si>
  <si>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</si>
  <si>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</si>
  <si>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</si>
  <si>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</si>
  <si>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</si>
  <si>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</si>
  <si>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</si>
  <si>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</si>
  <si>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</si>
  <si>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</si>
  <si>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</si>
  <si>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</si>
  <si>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</si>
  <si>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</si>
  <si>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</si>
  <si>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</si>
  <si>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</si>
  <si>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</si>
  <si>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</si>
  <si>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</si>
  <si>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</si>
  <si>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</si>
  <si>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</si>
  <si>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</si>
  <si>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</si>
  <si>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</si>
  <si>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</si>
  <si>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</si>
  <si>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</si>
  <si>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</si>
  <si>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</si>
  <si>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</si>
  <si>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</si>
  <si>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</si>
  <si>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</si>
  <si>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</si>
  <si>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</si>
  <si>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</si>
  <si>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</si>
  <si>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</si>
  <si>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</si>
  <si>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</si>
  <si>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</si>
  <si>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</si>
  <si>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</si>
  <si>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</si>
  <si>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</si>
  <si>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</si>
  <si>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</si>
  <si>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</si>
  <si>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</si>
  <si>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</si>
  <si>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</si>
  <si>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</si>
  <si>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</si>
  <si>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</si>
  <si>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</si>
  <si>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</si>
  <si>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</si>
  <si>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</si>
  <si>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</si>
  <si>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</si>
  <si>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</si>
  <si>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</si>
  <si>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</si>
  <si>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</si>
  <si>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</si>
  <si>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</si>
  <si>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</si>
  <si>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</si>
  <si>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</si>
  <si>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</si>
  <si>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</si>
  <si>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</si>
  <si>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</si>
  <si>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</si>
  <si>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</si>
  <si>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</si>
  <si>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</si>
  <si>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</si>
  <si>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</si>
  <si>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</si>
  <si>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</si>
  <si>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</si>
  <si>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</si>
  <si>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</si>
  <si>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</si>
  <si>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</si>
  <si>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</si>
  <si>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</si>
  <si>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</si>
  <si>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</si>
  <si>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</si>
  <si>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</si>
  <si>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</si>
  <si>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</si>
  <si>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</si>
  <si>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</si>
  <si>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</si>
  <si>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</si>
  <si>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</si>
  <si>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</si>
  <si>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</si>
  <si>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</si>
  <si>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</si>
  <si>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</si>
  <si>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</si>
  <si>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</si>
  <si>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</si>
  <si>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</si>
  <si>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</si>
  <si>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</si>
  <si>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</si>
  <si>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</si>
  <si>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</si>
  <si>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</si>
  <si>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</si>
  <si>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</si>
  <si>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</si>
  <si>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</si>
  <si>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</si>
  <si>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</si>
  <si>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</si>
  <si>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</si>
  <si>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</si>
  <si>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</si>
  <si>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</si>
  <si>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</si>
  <si>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</si>
  <si>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</si>
  <si>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</si>
  <si>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</si>
  <si>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</si>
  <si>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</si>
  <si>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</si>
  <si>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</si>
  <si>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</si>
  <si>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</si>
  <si>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</si>
  <si>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</si>
  <si>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</si>
  <si>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</si>
  <si>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</si>
  <si>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</si>
  <si>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</si>
  <si>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</si>
  <si>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</si>
  <si>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</si>
  <si>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</si>
  <si>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</si>
  <si>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</si>
  <si>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</si>
  <si>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</si>
  <si>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</si>
  <si>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</si>
  <si>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</si>
  <si>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</si>
  <si>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</si>
  <si>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</si>
  <si>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</si>
  <si>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</si>
  <si>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</si>
  <si>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</si>
  <si>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</si>
  <si>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</si>
  <si>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</si>
  <si>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</si>
  <si>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</si>
  <si>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</si>
  <si>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</si>
  <si>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</si>
  <si>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</si>
  <si>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</si>
  <si>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</si>
  <si>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</si>
  <si>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</si>
  <si>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</si>
  <si>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</si>
  <si>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</si>
  <si>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</si>
  <si>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</si>
  <si>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</si>
  <si>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</si>
  <si>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</si>
  <si>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</si>
  <si>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</si>
  <si>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</si>
  <si>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</si>
  <si>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</si>
  <si>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</si>
  <si>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</si>
  <si>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</si>
  <si>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</si>
  <si>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</si>
  <si>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</si>
  <si>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</si>
  <si>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</si>
  <si>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</si>
  <si>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</si>
  <si>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</si>
  <si>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</si>
  <si>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</si>
  <si>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</si>
  <si>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</si>
  <si>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</si>
  <si>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</si>
  <si>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</si>
  <si>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</si>
  <si>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</si>
  <si>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</si>
  <si>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</si>
  <si>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</si>
  <si>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</si>
  <si>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</si>
  <si>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</si>
  <si>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</si>
  <si>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</si>
  <si>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</si>
  <si>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</si>
  <si>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</si>
  <si>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</si>
  <si>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</si>
  <si>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</si>
  <si>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</si>
  <si>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</si>
  <si>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</si>
  <si>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</si>
  <si>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</si>
  <si>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</si>
  <si>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</si>
  <si>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</si>
  <si>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</si>
  <si>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</si>
  <si>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</si>
  <si>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</si>
  <si>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</si>
  <si>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</si>
  <si>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</si>
  <si>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</si>
  <si>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</si>
  <si>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</si>
  <si>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</si>
  <si>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</si>
  <si>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</si>
  <si>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</si>
  <si>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</si>
  <si>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</si>
  <si>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</si>
  <si>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</si>
  <si>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</si>
  <si>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</si>
  <si>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</si>
  <si>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</si>
  <si>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</si>
  <si>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</si>
  <si>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</si>
  <si>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</si>
  <si>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</si>
  <si>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</si>
  <si>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</si>
  <si>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</si>
  <si>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</si>
  <si>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</si>
  <si>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</si>
  <si>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</si>
  <si>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</si>
  <si>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</si>
  <si>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</si>
  <si>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</si>
  <si>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</si>
  <si>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</si>
  <si>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</si>
  <si>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</si>
  <si>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</si>
  <si>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</si>
  <si>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</si>
  <si>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</si>
  <si>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</si>
  <si>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</si>
  <si>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</si>
  <si>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</si>
  <si>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</si>
  <si>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</si>
  <si>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</si>
  <si>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</si>
  <si>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</si>
  <si>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</si>
  <si>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</si>
  <si>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</si>
  <si>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</si>
  <si>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</si>
  <si>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</si>
  <si>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</si>
  <si>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</si>
  <si>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</si>
  <si>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</si>
  <si>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</si>
  <si>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</si>
  <si>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</si>
  <si>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</si>
  <si>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</si>
  <si>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</si>
  <si>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</si>
  <si>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</si>
  <si>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</si>
  <si>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</si>
  <si>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</si>
  <si>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</si>
  <si>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</si>
  <si>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</si>
  <si>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</si>
  <si>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</si>
  <si>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</si>
  <si>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</si>
  <si>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</si>
  <si>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</si>
  <si>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</si>
  <si>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</si>
  <si>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</si>
  <si>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</si>
  <si>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</si>
  <si>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</si>
  <si>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</si>
  <si>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</si>
  <si>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</si>
  <si>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</si>
  <si>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</si>
  <si>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</si>
  <si>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</si>
  <si>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</si>
  <si>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</si>
  <si>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</si>
  <si>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</si>
  <si>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</si>
  <si>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</si>
  <si>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</si>
  <si>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</si>
  <si>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</si>
  <si>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</si>
  <si>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</si>
  <si>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</si>
  <si>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</si>
  <si>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</si>
  <si>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</si>
  <si>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</si>
  <si>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</si>
  <si>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</si>
  <si>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</si>
  <si>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</si>
  <si>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</si>
  <si>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</si>
  <si>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</si>
  <si>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</si>
  <si>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</si>
  <si>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</si>
  <si>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</si>
  <si>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</si>
  <si>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</si>
  <si>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</si>
  <si>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</si>
  <si>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</si>
  <si>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</si>
  <si>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</si>
  <si>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</si>
  <si>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</si>
  <si>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</si>
  <si>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</si>
  <si>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</si>
  <si>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</si>
  <si>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</si>
  <si>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</si>
  <si>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</si>
  <si>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</si>
  <si>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</si>
  <si>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</si>
  <si>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</si>
  <si>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</si>
  <si>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</si>
  <si>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</si>
  <si>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</si>
  <si>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</si>
  <si>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</si>
  <si>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</si>
  <si>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</si>
  <si>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</si>
  <si>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</si>
  <si>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</si>
  <si>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</si>
  <si>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</si>
  <si>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</si>
  <si>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</si>
  <si>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</si>
  <si>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</si>
  <si>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</si>
  <si>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</si>
  <si>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</si>
  <si>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</si>
  <si>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</si>
  <si>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</si>
  <si>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</si>
  <si>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</si>
  <si>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</si>
  <si>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</si>
  <si>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</si>
  <si>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</si>
  <si>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</si>
  <si>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</si>
  <si>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</si>
  <si>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</si>
  <si>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</si>
  <si>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</si>
  <si>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</si>
  <si>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</si>
  <si>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</si>
  <si>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</si>
  <si>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</si>
  <si>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</si>
  <si>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</si>
  <si>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</si>
  <si>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</si>
  <si>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</si>
  <si>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</si>
  <si>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</si>
  <si>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</si>
  <si>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</si>
  <si>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</si>
  <si>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</si>
  <si>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</si>
  <si>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</si>
  <si>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</si>
  <si>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</si>
  <si>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</si>
  <si>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</si>
  <si>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</si>
  <si>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</si>
  <si>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</si>
  <si>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</si>
  <si>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</si>
  <si>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</si>
  <si>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</si>
  <si>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</si>
  <si>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</si>
  <si>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</si>
  <si>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</si>
  <si>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</si>
  <si>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</si>
  <si>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</si>
  <si>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</si>
  <si>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</si>
  <si>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</si>
  <si>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</si>
  <si>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</si>
  <si>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</si>
  <si>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</si>
  <si>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</si>
  <si>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</si>
  <si>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</si>
  <si>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</si>
  <si>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</si>
  <si>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</si>
  <si>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</si>
  <si>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</si>
  <si>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</si>
  <si>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</si>
  <si>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</si>
  <si>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</si>
  <si>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</si>
  <si>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</si>
  <si>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</si>
  <si>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</si>
  <si>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</si>
  <si>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</si>
  <si>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</si>
  <si>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</si>
  <si>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</si>
  <si>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</si>
  <si>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</si>
  <si>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</si>
  <si>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</si>
  <si>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</si>
  <si>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</si>
  <si>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</si>
  <si>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</si>
  <si>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</si>
  <si>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</si>
  <si>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</si>
  <si>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</si>
  <si>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</si>
  <si>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</si>
  <si>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</si>
  <si>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</si>
  <si>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</si>
  <si>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</si>
  <si>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</si>
  <si>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</si>
  <si>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</si>
  <si>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</si>
  <si>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</si>
  <si>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</si>
  <si>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</si>
  <si>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</si>
  <si>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</si>
  <si>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</si>
  <si>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</si>
  <si>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</si>
  <si>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</si>
  <si>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</si>
  <si>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</si>
  <si>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</si>
  <si>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</si>
  <si>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</si>
  <si>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</si>
  <si>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</si>
  <si>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</si>
  <si>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</si>
  <si>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</si>
  <si>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</si>
  <si>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</si>
  <si>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</si>
  <si>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</si>
  <si>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</si>
  <si>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</si>
  <si>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</si>
  <si>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</si>
  <si>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</si>
  <si>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</si>
  <si>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</si>
  <si>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</si>
  <si>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</si>
  <si>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</si>
  <si>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</si>
  <si>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</si>
  <si>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</si>
  <si>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</si>
  <si>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</si>
  <si>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</si>
  <si>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</si>
  <si>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</si>
  <si>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</si>
  <si>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</si>
  <si>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</si>
  <si>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</si>
  <si>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</si>
  <si>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</si>
  <si>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</si>
  <si>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</si>
  <si>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</si>
  <si>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</si>
  <si>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</si>
  <si>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</si>
  <si>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</si>
  <si>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</si>
  <si>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</si>
  <si>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</si>
  <si>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</si>
  <si>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</si>
  <si>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</si>
  <si>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</si>
  <si>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</si>
  <si>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</si>
  <si>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</si>
  <si>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</si>
  <si>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</si>
  <si>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</si>
  <si>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</si>
  <si>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</si>
  <si>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</si>
  <si>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</si>
  <si>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</si>
  <si>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</si>
  <si>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</si>
  <si>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</si>
  <si>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</si>
  <si>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</si>
  <si>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</si>
  <si>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</si>
  <si>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</si>
  <si>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</si>
  <si>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</si>
  <si>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</si>
  <si>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</si>
  <si>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</si>
  <si>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</si>
  <si>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</si>
  <si>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</si>
  <si>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</si>
  <si>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</si>
  <si>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</si>
  <si>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</si>
  <si>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</si>
  <si>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</si>
  <si>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</si>
  <si>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</si>
  <si>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</si>
  <si>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</si>
  <si>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</si>
  <si>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</si>
  <si>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</si>
  <si>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</si>
  <si>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</si>
  <si>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</si>
  <si>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</si>
  <si>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</si>
  <si>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</si>
  <si>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</si>
  <si>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</si>
  <si>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</si>
  <si>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</si>
  <si>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</si>
  <si>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</si>
  <si>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</si>
  <si>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</si>
  <si>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</si>
  <si>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</si>
  <si>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</si>
  <si>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</si>
  <si>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</si>
  <si>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</si>
  <si>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</si>
  <si>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</si>
  <si>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</si>
  <si>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</si>
  <si>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</si>
  <si>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</si>
  <si>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</si>
  <si>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</si>
  <si>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</si>
  <si>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</si>
  <si>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</si>
  <si>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</si>
  <si>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</si>
  <si>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</si>
  <si>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</si>
  <si>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</si>
  <si>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</si>
  <si>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</si>
  <si>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</si>
  <si>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</si>
  <si>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</si>
  <si>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</si>
  <si>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</si>
  <si>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</si>
  <si>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</si>
  <si>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</si>
  <si>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</si>
  <si>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</si>
  <si>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</si>
  <si>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</si>
  <si>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</si>
  <si>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</si>
  <si>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</si>
  <si>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</si>
  <si>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</si>
  <si>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</si>
  <si>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</si>
  <si>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</si>
  <si>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</si>
  <si>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</si>
  <si>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</si>
  <si>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</si>
  <si>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</si>
  <si>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</si>
  <si>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</si>
  <si>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</si>
  <si>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</si>
  <si>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</si>
  <si>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</si>
  <si>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</si>
  <si>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</si>
  <si>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</si>
  <si>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</si>
  <si>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</si>
  <si>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</si>
  <si>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</si>
  <si>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</si>
  <si>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</si>
  <si>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</si>
  <si>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</si>
  <si>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</si>
  <si>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</si>
  <si>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</si>
  <si>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</si>
  <si>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</si>
  <si>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</si>
  <si>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</si>
  <si>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</si>
  <si>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</si>
  <si>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</si>
  <si>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</si>
  <si>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</si>
  <si>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</si>
  <si>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</si>
  <si>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</si>
  <si>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</si>
  <si>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</si>
  <si>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</si>
  <si>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</si>
  <si>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</si>
  <si>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</si>
  <si>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</si>
  <si>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</si>
  <si>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</si>
  <si>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</si>
  <si>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</si>
  <si>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</si>
  <si>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</si>
  <si>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</si>
  <si>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</si>
  <si>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</si>
  <si>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</si>
  <si>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</si>
  <si>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</si>
  <si>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</si>
  <si>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</si>
  <si>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</si>
  <si>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</si>
  <si>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</si>
  <si>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</si>
  <si>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</si>
  <si>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</si>
  <si>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</si>
  <si>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</si>
  <si>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</si>
  <si>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</si>
  <si>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</si>
  <si>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</si>
  <si>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</si>
  <si>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</si>
  <si>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</si>
  <si>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</si>
  <si>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</si>
  <si>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</si>
  <si>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</si>
  <si>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</si>
  <si>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</si>
  <si>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</si>
  <si>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</si>
  <si>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</si>
  <si>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</si>
  <si>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</si>
  <si>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</si>
  <si>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</si>
  <si>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</si>
  <si>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</si>
  <si>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</si>
  <si>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</si>
  <si>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</si>
  <si>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</si>
  <si>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</si>
  <si>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01.01.2007 - 31.12.2007</t>
  </si>
  <si>
    <t>1. ПОЛИАРТС ЕООД</t>
  </si>
  <si>
    <t>2. ТОДОРОВ-АГРО ЕООД</t>
  </si>
  <si>
    <t>3. ВИНОПОЛИ ЕООД</t>
  </si>
  <si>
    <t>1. ДЗЗД "ФОНД ГАЛЕРИЯ ЗА БЪЛГАРСКИТЕ ТАЛАНТИ"</t>
  </si>
  <si>
    <t>Дата на съставяне: 18.04.2008 г.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</si>
  <si>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</si>
  <si>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</si>
  <si>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</si>
  <si>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</si>
  <si>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</si>
  <si>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</si>
  <si>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</si>
  <si>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</si>
  <si>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 xml:space="preserve">Дата  на съставяне: 18.04.2008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</si>
</sst>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858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608</v>
      </c>
      <c r="D11" s="205">
        <v>232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3591</v>
      </c>
      <c r="D12" s="205">
        <v>626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894</v>
      </c>
      <c r="D13" s="205">
        <v>866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185</v>
      </c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352</v>
      </c>
      <c r="D15" s="205">
        <v>390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191</v>
      </c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156</v>
      </c>
      <c r="D17" s="205">
        <v>3139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>
        <v>78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5977</v>
      </c>
      <c r="D19" s="209">
        <f>SUM(D11:D18)</f>
        <v>5331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41</v>
      </c>
      <c r="D20" s="205"/>
      <c r="E20" s="293" t="s">
        <v>57</v>
      </c>
      <c r="F20" s="298" t="s">
        <v>58</v>
      </c>
      <c r="G20" s="212">
        <v>821</v>
      </c>
      <c r="H20" s="212">
        <v>210</v>
      </c>
    </row>
    <row r="21" spans="1:18" ht="15">
      <c r="A21" s="291" t="s">
        <v>59</v>
      </c>
      <c r="B21" s="306" t="s">
        <v>60</v>
      </c>
      <c r="C21" s="205">
        <v>667</v>
      </c>
      <c r="D21" s="205"/>
      <c r="E21" s="307" t="s">
        <v>61</v>
      </c>
      <c r="F21" s="298" t="s">
        <v>62</v>
      </c>
      <c r="G21" s="210">
        <f>SUM(G22:G24)</f>
        <v>250</v>
      </c>
      <c r="H21" s="210">
        <f>SUM(H22:H24)</f>
        <v>158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18</v>
      </c>
      <c r="D23" s="205">
        <v>21</v>
      </c>
      <c r="E23" s="309" t="s">
        <v>68</v>
      </c>
      <c r="F23" s="298" t="s">
        <v>69</v>
      </c>
      <c r="G23" s="206">
        <v>250</v>
      </c>
      <c r="H23" s="206">
        <v>158</v>
      </c>
      <c r="M23" s="211"/>
    </row>
    <row r="24" spans="1:8" ht="15">
      <c r="A24" s="291" t="s">
        <v>70</v>
      </c>
      <c r="B24" s="297" t="s">
        <v>71</v>
      </c>
      <c r="C24" s="205">
        <v>10</v>
      </c>
      <c r="D24" s="205">
        <v>2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1071</v>
      </c>
      <c r="H25" s="208">
        <f>H19+H20+H21</f>
        <v>368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14</v>
      </c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42</v>
      </c>
      <c r="D27" s="209">
        <f>SUM(D23:D26)</f>
        <v>23</v>
      </c>
      <c r="E27" s="309" t="s">
        <v>83</v>
      </c>
      <c r="F27" s="298" t="s">
        <v>84</v>
      </c>
      <c r="G27" s="208">
        <f>SUM(G28:G30)</f>
        <v>7</v>
      </c>
      <c r="H27" s="208">
        <f>SUM(H28:H30)</f>
        <v>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7</v>
      </c>
      <c r="H28" s="206">
        <v>98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-91</v>
      </c>
      <c r="M29" s="211"/>
    </row>
    <row r="30" spans="1:8" ht="15">
      <c r="A30" s="291" t="s">
        <v>90</v>
      </c>
      <c r="B30" s="297" t="s">
        <v>91</v>
      </c>
      <c r="C30" s="205">
        <v>36</v>
      </c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152</v>
      </c>
      <c r="H31" s="206">
        <v>92</v>
      </c>
      <c r="M31" s="211"/>
    </row>
    <row r="32" spans="1:15" ht="15">
      <c r="A32" s="291" t="s">
        <v>98</v>
      </c>
      <c r="B32" s="306" t="s">
        <v>99</v>
      </c>
      <c r="C32" s="209">
        <f>C30+C31</f>
        <v>36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159</v>
      </c>
      <c r="H33" s="208">
        <f>H27+H31+H32</f>
        <v>99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4630</v>
      </c>
      <c r="H36" s="208">
        <f>H25+H17+H33</f>
        <v>3867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10</v>
      </c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1929</v>
      </c>
      <c r="H44" s="206">
        <v>2043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86</v>
      </c>
      <c r="H48" s="206">
        <v>113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2025</v>
      </c>
      <c r="H49" s="208">
        <f>SUM(H43:H48)</f>
        <v>2156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136</v>
      </c>
      <c r="H53" s="206">
        <v>29</v>
      </c>
    </row>
    <row r="54" spans="1:8" ht="15">
      <c r="A54" s="291" t="s">
        <v>166</v>
      </c>
      <c r="B54" s="305" t="s">
        <v>167</v>
      </c>
      <c r="C54" s="205">
        <v>14</v>
      </c>
      <c r="D54" s="205"/>
      <c r="E54" s="293" t="s">
        <v>168</v>
      </c>
      <c r="F54" s="301" t="s">
        <v>169</v>
      </c>
      <c r="G54" s="206">
        <v>129</v>
      </c>
      <c r="H54" s="206">
        <v>131</v>
      </c>
    </row>
    <row r="55" spans="1:18" ht="25.5">
      <c r="A55" s="325" t="s">
        <v>170</v>
      </c>
      <c r="B55" s="326" t="s">
        <v>171</v>
      </c>
      <c r="C55" s="209">
        <f>C19+C20+C21+C27+C32+C45+C51+C53+C54</f>
        <v>6777</v>
      </c>
      <c r="D55" s="209">
        <f>D19+D20+D21+D27+D32+D45+D51+D53+D54</f>
        <v>5354</v>
      </c>
      <c r="E55" s="293" t="s">
        <v>172</v>
      </c>
      <c r="F55" s="317" t="s">
        <v>173</v>
      </c>
      <c r="G55" s="208">
        <f>G49+G51+G52+G53+G54</f>
        <v>2290</v>
      </c>
      <c r="H55" s="208">
        <f>H49+H51+H52+H53+H54</f>
        <v>2316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237</v>
      </c>
      <c r="D58" s="205">
        <v>181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220</v>
      </c>
      <c r="D59" s="205">
        <v>145</v>
      </c>
      <c r="E59" s="307" t="s">
        <v>181</v>
      </c>
      <c r="F59" s="298" t="s">
        <v>182</v>
      </c>
      <c r="G59" s="206">
        <v>757</v>
      </c>
      <c r="H59" s="206">
        <v>622</v>
      </c>
      <c r="M59" s="211"/>
    </row>
    <row r="60" spans="1:8" ht="15">
      <c r="A60" s="291" t="s">
        <v>183</v>
      </c>
      <c r="B60" s="297" t="s">
        <v>184</v>
      </c>
      <c r="C60" s="205">
        <v>125</v>
      </c>
      <c r="D60" s="205">
        <v>42</v>
      </c>
      <c r="E60" s="293" t="s">
        <v>185</v>
      </c>
      <c r="F60" s="298" t="s">
        <v>186</v>
      </c>
      <c r="G60" s="206">
        <v>454</v>
      </c>
      <c r="H60" s="206">
        <v>434</v>
      </c>
    </row>
    <row r="61" spans="1:18" ht="15">
      <c r="A61" s="291" t="s">
        <v>187</v>
      </c>
      <c r="B61" s="300" t="s">
        <v>188</v>
      </c>
      <c r="C61" s="205">
        <v>1088</v>
      </c>
      <c r="D61" s="205">
        <v>982</v>
      </c>
      <c r="E61" s="299" t="s">
        <v>189</v>
      </c>
      <c r="F61" s="328" t="s">
        <v>190</v>
      </c>
      <c r="G61" s="208">
        <f>SUM(G62:G68)</f>
        <v>1108</v>
      </c>
      <c r="H61" s="208">
        <f>SUM(H62:H68)</f>
        <v>580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412</v>
      </c>
      <c r="H62" s="206">
        <v>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1670</v>
      </c>
      <c r="D64" s="209">
        <f>SUM(D58:D63)</f>
        <v>1350</v>
      </c>
      <c r="E64" s="293" t="s">
        <v>200</v>
      </c>
      <c r="F64" s="298" t="s">
        <v>201</v>
      </c>
      <c r="G64" s="206">
        <v>522</v>
      </c>
      <c r="H64" s="206">
        <v>526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12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31</v>
      </c>
      <c r="H66" s="206">
        <v>16</v>
      </c>
    </row>
    <row r="67" spans="1:8" ht="15">
      <c r="A67" s="291" t="s">
        <v>207</v>
      </c>
      <c r="B67" s="297" t="s">
        <v>208</v>
      </c>
      <c r="C67" s="205"/>
      <c r="D67" s="205">
        <v>253</v>
      </c>
      <c r="E67" s="293" t="s">
        <v>209</v>
      </c>
      <c r="F67" s="298" t="s">
        <v>210</v>
      </c>
      <c r="G67" s="206">
        <v>11</v>
      </c>
      <c r="H67" s="206">
        <v>6</v>
      </c>
    </row>
    <row r="68" spans="1:8" ht="15">
      <c r="A68" s="291" t="s">
        <v>211</v>
      </c>
      <c r="B68" s="297" t="s">
        <v>212</v>
      </c>
      <c r="C68" s="205">
        <v>522</v>
      </c>
      <c r="D68" s="205">
        <v>459</v>
      </c>
      <c r="E68" s="293" t="s">
        <v>213</v>
      </c>
      <c r="F68" s="298" t="s">
        <v>214</v>
      </c>
      <c r="G68" s="206">
        <v>120</v>
      </c>
      <c r="H68" s="206">
        <v>28</v>
      </c>
    </row>
    <row r="69" spans="1:8" ht="15">
      <c r="A69" s="291" t="s">
        <v>215</v>
      </c>
      <c r="B69" s="297" t="s">
        <v>216</v>
      </c>
      <c r="C69" s="205">
        <v>129</v>
      </c>
      <c r="D69" s="205">
        <v>216</v>
      </c>
      <c r="E69" s="307" t="s">
        <v>78</v>
      </c>
      <c r="F69" s="298" t="s">
        <v>217</v>
      </c>
      <c r="G69" s="206">
        <v>9</v>
      </c>
      <c r="H69" s="206">
        <v>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2328</v>
      </c>
      <c r="H71" s="215">
        <f>H59+H60+H61+H69+H70</f>
        <v>1644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38</v>
      </c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695</v>
      </c>
      <c r="D75" s="209">
        <f>SUM(D67:D74)</f>
        <v>934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2330</v>
      </c>
      <c r="H79" s="216">
        <f>H71+H74+H75+H76</f>
        <v>1644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80</v>
      </c>
      <c r="D87" s="205">
        <v>167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8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4</v>
      </c>
      <c r="D89" s="205">
        <v>4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92</v>
      </c>
      <c r="D91" s="209">
        <f>SUM(D87:D90)</f>
        <v>176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16</v>
      </c>
      <c r="D92" s="205">
        <v>13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2473</v>
      </c>
      <c r="D93" s="209">
        <f>D64+D75+D84+D91+D92</f>
        <v>2473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9250</v>
      </c>
      <c r="D94" s="218">
        <f>D93+D55</f>
        <v>7827</v>
      </c>
      <c r="E94" s="558" t="s">
        <v>270</v>
      </c>
      <c r="F94" s="345" t="s">
        <v>271</v>
      </c>
      <c r="G94" s="219">
        <f>G36+G39+G55+G79</f>
        <v>9250</v>
      </c>
      <c r="H94" s="219">
        <f>H36+H39+H55+H79</f>
        <v>7827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863</v>
      </c>
      <c r="B98" s="539"/>
      <c r="C98" s="601" t="s">
        <v>864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865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598" t="s">
        <v>2</v>
      </c>
      <c r="G2" s="598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01.01.2007 - 31.12.2007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1196</v>
      </c>
      <c r="D9" s="79">
        <v>989</v>
      </c>
      <c r="E9" s="363" t="s">
        <v>283</v>
      </c>
      <c r="F9" s="365" t="s">
        <v>284</v>
      </c>
      <c r="G9" s="87">
        <v>2468</v>
      </c>
      <c r="H9" s="87">
        <v>1836</v>
      </c>
    </row>
    <row r="10" spans="1:8" ht="12">
      <c r="A10" s="363" t="s">
        <v>285</v>
      </c>
      <c r="B10" s="364" t="s">
        <v>286</v>
      </c>
      <c r="C10" s="79">
        <v>461</v>
      </c>
      <c r="D10" s="79">
        <v>364</v>
      </c>
      <c r="E10" s="363" t="s">
        <v>287</v>
      </c>
      <c r="F10" s="365" t="s">
        <v>288</v>
      </c>
      <c r="G10" s="87">
        <v>137</v>
      </c>
      <c r="H10" s="87">
        <v>17</v>
      </c>
    </row>
    <row r="11" spans="1:8" ht="12">
      <c r="A11" s="363" t="s">
        <v>289</v>
      </c>
      <c r="B11" s="364" t="s">
        <v>290</v>
      </c>
      <c r="C11" s="79">
        <v>252</v>
      </c>
      <c r="D11" s="79">
        <v>167</v>
      </c>
      <c r="E11" s="366" t="s">
        <v>291</v>
      </c>
      <c r="F11" s="365" t="s">
        <v>292</v>
      </c>
      <c r="G11" s="87">
        <v>179</v>
      </c>
      <c r="H11" s="87">
        <v>70</v>
      </c>
    </row>
    <row r="12" spans="1:8" ht="12">
      <c r="A12" s="363" t="s">
        <v>293</v>
      </c>
      <c r="B12" s="364" t="s">
        <v>294</v>
      </c>
      <c r="C12" s="79">
        <v>357</v>
      </c>
      <c r="D12" s="79">
        <v>177</v>
      </c>
      <c r="E12" s="366" t="s">
        <v>78</v>
      </c>
      <c r="F12" s="365" t="s">
        <v>295</v>
      </c>
      <c r="G12" s="87">
        <v>137</v>
      </c>
      <c r="H12" s="87">
        <v>20</v>
      </c>
    </row>
    <row r="13" spans="1:18" ht="12">
      <c r="A13" s="363" t="s">
        <v>296</v>
      </c>
      <c r="B13" s="364" t="s">
        <v>297</v>
      </c>
      <c r="C13" s="79">
        <v>65</v>
      </c>
      <c r="D13" s="79">
        <v>38</v>
      </c>
      <c r="E13" s="367" t="s">
        <v>51</v>
      </c>
      <c r="F13" s="368" t="s">
        <v>298</v>
      </c>
      <c r="G13" s="88">
        <f>SUM(G9:G12)</f>
        <v>2921</v>
      </c>
      <c r="H13" s="88">
        <f>SUM(H9:H12)</f>
        <v>1943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123</v>
      </c>
      <c r="D14" s="79">
        <v>14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-252</v>
      </c>
      <c r="D15" s="80">
        <v>-237</v>
      </c>
      <c r="E15" s="361" t="s">
        <v>303</v>
      </c>
      <c r="F15" s="370" t="s">
        <v>304</v>
      </c>
      <c r="G15" s="87">
        <v>1</v>
      </c>
      <c r="H15" s="87">
        <v>1</v>
      </c>
    </row>
    <row r="16" spans="1:8" ht="12">
      <c r="A16" s="363" t="s">
        <v>305</v>
      </c>
      <c r="B16" s="364" t="s">
        <v>306</v>
      </c>
      <c r="C16" s="80">
        <v>143</v>
      </c>
      <c r="D16" s="80">
        <v>89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>
        <v>51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2345</v>
      </c>
      <c r="D19" s="82">
        <f>SUM(D9:D15)+D16</f>
        <v>1601</v>
      </c>
      <c r="E19" s="373" t="s">
        <v>315</v>
      </c>
      <c r="F19" s="369" t="s">
        <v>316</v>
      </c>
      <c r="G19" s="87">
        <v>7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342</v>
      </c>
      <c r="D22" s="79">
        <v>233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>
        <v>3</v>
      </c>
      <c r="E24" s="367" t="s">
        <v>103</v>
      </c>
      <c r="F24" s="370" t="s">
        <v>332</v>
      </c>
      <c r="G24" s="88">
        <f>SUM(G19:G23)</f>
        <v>7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12</v>
      </c>
      <c r="D25" s="79">
        <v>52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354</v>
      </c>
      <c r="D26" s="82">
        <f>SUM(D22:D25)</f>
        <v>288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2699</v>
      </c>
      <c r="D28" s="83">
        <f>D26+D19</f>
        <v>1889</v>
      </c>
      <c r="E28" s="174" t="s">
        <v>337</v>
      </c>
      <c r="F28" s="370" t="s">
        <v>338</v>
      </c>
      <c r="G28" s="88">
        <f>G13+G15+G24</f>
        <v>2929</v>
      </c>
      <c r="H28" s="88">
        <f>H13+H15+H24</f>
        <v>1944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230</v>
      </c>
      <c r="D30" s="83">
        <f>IF((H28-D28)&gt;0,H28-D28,0)</f>
        <v>55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2699</v>
      </c>
      <c r="D33" s="82">
        <f>D28-D31+D32</f>
        <v>1889</v>
      </c>
      <c r="E33" s="174" t="s">
        <v>351</v>
      </c>
      <c r="F33" s="370" t="s">
        <v>352</v>
      </c>
      <c r="G33" s="90">
        <f>G32-G31+G28</f>
        <v>2929</v>
      </c>
      <c r="H33" s="90">
        <f>H32-H31+H28</f>
        <v>1944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230</v>
      </c>
      <c r="D34" s="83">
        <f>IF((H33-D33)&gt;0,H33-D33,0)</f>
        <v>55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78</v>
      </c>
      <c r="D35" s="82">
        <f>D36+D37+D38</f>
        <v>-37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78</v>
      </c>
      <c r="D37" s="537">
        <v>-37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152</v>
      </c>
      <c r="D39" s="570">
        <f>+IF((H33-D33-D35)&gt;0,H33-D33-D35,0)</f>
        <v>92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152</v>
      </c>
      <c r="D41" s="85">
        <f>IF(H39=0,IF(D39-D40&gt;0,D39-D40+H40,0),IF(H39-H40&lt;0,H40-H39+D39,0))</f>
        <v>92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2929</v>
      </c>
      <c r="D42" s="86">
        <f>D33+D35+D39</f>
        <v>1944</v>
      </c>
      <c r="E42" s="177" t="s">
        <v>378</v>
      </c>
      <c r="F42" s="178" t="s">
        <v>379</v>
      </c>
      <c r="G42" s="90">
        <f>G39+G33</f>
        <v>2929</v>
      </c>
      <c r="H42" s="90">
        <f>H39+H33</f>
        <v>1944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 t="s">
        <v>866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867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01.01.2007 - 31.12.2007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3248</v>
      </c>
      <c r="D10" s="92">
        <v>2149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-2245</v>
      </c>
      <c r="D11" s="92">
        <v>-2424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-428</v>
      </c>
      <c r="D13" s="92">
        <v>-221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-178</v>
      </c>
      <c r="D14" s="92">
        <v>361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-11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-36</v>
      </c>
      <c r="D19" s="92">
        <v>-3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349</v>
      </c>
      <c r="D20" s="93">
        <f>SUM(D10:D19)</f>
        <v>-140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-548</v>
      </c>
      <c r="D22" s="92">
        <v>-2377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77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-164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-635</v>
      </c>
      <c r="D32" s="93">
        <f>SUM(D22:D31)</f>
        <v>-2377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1604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2739</v>
      </c>
      <c r="D36" s="92">
        <v>1960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-2105</v>
      </c>
      <c r="D37" s="92">
        <v>-689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-124</v>
      </c>
      <c r="D38" s="92">
        <v>-139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-308</v>
      </c>
      <c r="D39" s="92">
        <v>-272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202</v>
      </c>
      <c r="D42" s="93">
        <f>SUM(D34:D41)</f>
        <v>2464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-84</v>
      </c>
      <c r="D43" s="93">
        <f>D42+D32+D20</f>
        <v>-53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176</v>
      </c>
      <c r="D44" s="184">
        <v>229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92</v>
      </c>
      <c r="D45" s="93">
        <f>D44+D43</f>
        <v>176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88</v>
      </c>
      <c r="D46" s="94">
        <v>172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4</v>
      </c>
      <c r="D47" s="94">
        <v>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866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867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ТОДОРОВ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01.01.2007 - 31.12.2007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210</v>
      </c>
      <c r="F11" s="96">
        <f>'справка №1-БАЛАНС'!H22</f>
        <v>0</v>
      </c>
      <c r="G11" s="96">
        <f>'справка №1-БАЛАНС'!H23</f>
        <v>158</v>
      </c>
      <c r="H11" s="98"/>
      <c r="I11" s="96">
        <f>'справка №1-БАЛАНС'!H28+'справка №1-БАЛАНС'!H31</f>
        <v>190</v>
      </c>
      <c r="J11" s="96">
        <f>'справка №1-БАЛАНС'!H29+'справка №1-БАЛАНС'!H32</f>
        <v>-91</v>
      </c>
      <c r="K11" s="98"/>
      <c r="L11" s="424">
        <f>SUM(C11:K11)</f>
        <v>3867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210</v>
      </c>
      <c r="F15" s="99">
        <f t="shared" si="2"/>
        <v>0</v>
      </c>
      <c r="G15" s="99">
        <f t="shared" si="2"/>
        <v>158</v>
      </c>
      <c r="H15" s="99">
        <f t="shared" si="2"/>
        <v>0</v>
      </c>
      <c r="I15" s="99">
        <f t="shared" si="2"/>
        <v>190</v>
      </c>
      <c r="J15" s="99">
        <f t="shared" si="2"/>
        <v>-91</v>
      </c>
      <c r="K15" s="99">
        <f t="shared" si="2"/>
        <v>0</v>
      </c>
      <c r="L15" s="424">
        <f t="shared" si="1"/>
        <v>3867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152</v>
      </c>
      <c r="J16" s="425">
        <f>+'справка №1-БАЛАНС'!G32</f>
        <v>0</v>
      </c>
      <c r="K16" s="98"/>
      <c r="L16" s="424">
        <f t="shared" si="1"/>
        <v>152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92</v>
      </c>
      <c r="H17" s="100">
        <f t="shared" si="3"/>
        <v>0</v>
      </c>
      <c r="I17" s="100">
        <f t="shared" si="3"/>
        <v>-92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>
        <v>92</v>
      </c>
      <c r="H19" s="98"/>
      <c r="I19" s="98">
        <v>-92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626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626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>
        <v>626</v>
      </c>
      <c r="F25" s="239"/>
      <c r="G25" s="239"/>
      <c r="H25" s="239"/>
      <c r="I25" s="239"/>
      <c r="J25" s="239"/>
      <c r="K25" s="239"/>
      <c r="L25" s="424">
        <f t="shared" si="1"/>
        <v>626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>
        <v>-15</v>
      </c>
      <c r="F27" s="98"/>
      <c r="G27" s="98"/>
      <c r="H27" s="98"/>
      <c r="I27" s="98"/>
      <c r="J27" s="98"/>
      <c r="K27" s="98"/>
      <c r="L27" s="424">
        <f t="shared" si="1"/>
        <v>-15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821</v>
      </c>
      <c r="F29" s="97">
        <f t="shared" si="6"/>
        <v>0</v>
      </c>
      <c r="G29" s="97">
        <f t="shared" si="6"/>
        <v>250</v>
      </c>
      <c r="H29" s="97">
        <f t="shared" si="6"/>
        <v>0</v>
      </c>
      <c r="I29" s="97">
        <f t="shared" si="6"/>
        <v>250</v>
      </c>
      <c r="J29" s="97">
        <f t="shared" si="6"/>
        <v>-91</v>
      </c>
      <c r="K29" s="97">
        <f t="shared" si="6"/>
        <v>0</v>
      </c>
      <c r="L29" s="424">
        <f t="shared" si="1"/>
        <v>4630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821</v>
      </c>
      <c r="F32" s="97">
        <f t="shared" si="7"/>
        <v>0</v>
      </c>
      <c r="G32" s="97">
        <f t="shared" si="7"/>
        <v>250</v>
      </c>
      <c r="H32" s="97">
        <f t="shared" si="7"/>
        <v>0</v>
      </c>
      <c r="I32" s="97">
        <f t="shared" si="7"/>
        <v>250</v>
      </c>
      <c r="J32" s="97">
        <f t="shared" si="7"/>
        <v>-91</v>
      </c>
      <c r="K32" s="97">
        <f t="shared" si="7"/>
        <v>0</v>
      </c>
      <c r="L32" s="424">
        <f t="shared" si="1"/>
        <v>4630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870</v>
      </c>
      <c r="E35" s="605"/>
      <c r="F35" s="605" t="s">
        <v>871</v>
      </c>
      <c r="G35" s="605"/>
      <c r="H35" s="605"/>
      <c r="I35" s="605"/>
      <c r="J35" s="24" t="s">
        <v>869</v>
      </c>
      <c r="K35" s="24"/>
      <c r="L35" s="605" t="s">
        <v>867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ТОДОРОВ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130078447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01.01.2007 - 31.12.2007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243</v>
      </c>
      <c r="E9" s="243">
        <v>523</v>
      </c>
      <c r="F9" s="243">
        <v>158</v>
      </c>
      <c r="G9" s="113">
        <f>D9+E9-F9</f>
        <v>608</v>
      </c>
      <c r="H9" s="103"/>
      <c r="I9" s="103"/>
      <c r="J9" s="113">
        <f>G9+H9-I9</f>
        <v>608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608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648</v>
      </c>
      <c r="E10" s="243">
        <v>2973</v>
      </c>
      <c r="F10" s="243"/>
      <c r="G10" s="113">
        <f aca="true" t="shared" si="2" ref="G10:G39">D10+E10-F10</f>
        <v>3621</v>
      </c>
      <c r="H10" s="103"/>
      <c r="I10" s="103"/>
      <c r="J10" s="113">
        <f aca="true" t="shared" si="3" ref="J10:J39">G10+H10-I10</f>
        <v>3621</v>
      </c>
      <c r="K10" s="103">
        <v>22</v>
      </c>
      <c r="L10" s="103">
        <v>12</v>
      </c>
      <c r="M10" s="103">
        <v>4</v>
      </c>
      <c r="N10" s="113">
        <f aca="true" t="shared" si="4" ref="N10:N39">K10+L10-M10</f>
        <v>30</v>
      </c>
      <c r="O10" s="103"/>
      <c r="P10" s="103"/>
      <c r="Q10" s="113">
        <f t="shared" si="0"/>
        <v>30</v>
      </c>
      <c r="R10" s="113">
        <f t="shared" si="1"/>
        <v>3591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1013</v>
      </c>
      <c r="E11" s="243">
        <v>152</v>
      </c>
      <c r="F11" s="243"/>
      <c r="G11" s="113">
        <f t="shared" si="2"/>
        <v>1165</v>
      </c>
      <c r="H11" s="103"/>
      <c r="I11" s="103"/>
      <c r="J11" s="113">
        <f t="shared" si="3"/>
        <v>1165</v>
      </c>
      <c r="K11" s="103">
        <v>147</v>
      </c>
      <c r="L11" s="103">
        <v>124</v>
      </c>
      <c r="M11" s="103"/>
      <c r="N11" s="113">
        <f t="shared" si="4"/>
        <v>271</v>
      </c>
      <c r="O11" s="103"/>
      <c r="P11" s="103"/>
      <c r="Q11" s="113">
        <f t="shared" si="0"/>
        <v>271</v>
      </c>
      <c r="R11" s="113">
        <f t="shared" si="1"/>
        <v>894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>
        <v>253</v>
      </c>
      <c r="F12" s="243">
        <v>63</v>
      </c>
      <c r="G12" s="113">
        <f t="shared" si="2"/>
        <v>190</v>
      </c>
      <c r="H12" s="103"/>
      <c r="I12" s="103"/>
      <c r="J12" s="113">
        <f t="shared" si="3"/>
        <v>190</v>
      </c>
      <c r="K12" s="103"/>
      <c r="L12" s="103">
        <v>5</v>
      </c>
      <c r="M12" s="103"/>
      <c r="N12" s="113">
        <f t="shared" si="4"/>
        <v>5</v>
      </c>
      <c r="O12" s="103"/>
      <c r="P12" s="103"/>
      <c r="Q12" s="113">
        <f t="shared" si="0"/>
        <v>5</v>
      </c>
      <c r="R12" s="113">
        <f t="shared" si="1"/>
        <v>185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500</v>
      </c>
      <c r="E13" s="243">
        <v>51</v>
      </c>
      <c r="F13" s="243">
        <v>16</v>
      </c>
      <c r="G13" s="113">
        <f t="shared" si="2"/>
        <v>535</v>
      </c>
      <c r="H13" s="103"/>
      <c r="I13" s="103"/>
      <c r="J13" s="113">
        <f t="shared" si="3"/>
        <v>535</v>
      </c>
      <c r="K13" s="103">
        <v>110</v>
      </c>
      <c r="L13" s="103">
        <v>80</v>
      </c>
      <c r="M13" s="103">
        <v>7</v>
      </c>
      <c r="N13" s="113">
        <f t="shared" si="4"/>
        <v>183</v>
      </c>
      <c r="O13" s="103"/>
      <c r="P13" s="103"/>
      <c r="Q13" s="113">
        <f t="shared" si="0"/>
        <v>183</v>
      </c>
      <c r="R13" s="113">
        <f t="shared" si="1"/>
        <v>352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112</v>
      </c>
      <c r="E14" s="243">
        <v>155</v>
      </c>
      <c r="F14" s="243">
        <v>23</v>
      </c>
      <c r="G14" s="113">
        <f t="shared" si="2"/>
        <v>244</v>
      </c>
      <c r="H14" s="103"/>
      <c r="I14" s="103"/>
      <c r="J14" s="113">
        <f t="shared" si="3"/>
        <v>244</v>
      </c>
      <c r="K14" s="103">
        <v>34</v>
      </c>
      <c r="L14" s="103">
        <v>24</v>
      </c>
      <c r="M14" s="103">
        <v>5</v>
      </c>
      <c r="N14" s="113">
        <f t="shared" si="4"/>
        <v>53</v>
      </c>
      <c r="O14" s="103"/>
      <c r="P14" s="103"/>
      <c r="Q14" s="113">
        <f t="shared" si="0"/>
        <v>53</v>
      </c>
      <c r="R14" s="113">
        <f t="shared" si="1"/>
        <v>191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3139</v>
      </c>
      <c r="E15" s="565">
        <v>3575</v>
      </c>
      <c r="F15" s="565">
        <v>6558</v>
      </c>
      <c r="G15" s="113">
        <f t="shared" si="2"/>
        <v>156</v>
      </c>
      <c r="H15" s="566"/>
      <c r="I15" s="566"/>
      <c r="J15" s="113">
        <f t="shared" si="3"/>
        <v>156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156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5655</v>
      </c>
      <c r="E17" s="248">
        <f>SUM(E9:E16)</f>
        <v>7682</v>
      </c>
      <c r="F17" s="248">
        <f>SUM(F9:F16)</f>
        <v>6818</v>
      </c>
      <c r="G17" s="113">
        <f t="shared" si="2"/>
        <v>6519</v>
      </c>
      <c r="H17" s="114">
        <f>SUM(H9:H16)</f>
        <v>0</v>
      </c>
      <c r="I17" s="114">
        <f>SUM(I9:I16)</f>
        <v>0</v>
      </c>
      <c r="J17" s="113">
        <f t="shared" si="3"/>
        <v>6519</v>
      </c>
      <c r="K17" s="114">
        <f>SUM(K9:K16)</f>
        <v>313</v>
      </c>
      <c r="L17" s="114">
        <f>SUM(L9:L16)</f>
        <v>245</v>
      </c>
      <c r="M17" s="114">
        <f>SUM(M9:M16)</f>
        <v>16</v>
      </c>
      <c r="N17" s="113">
        <f t="shared" si="4"/>
        <v>542</v>
      </c>
      <c r="O17" s="114">
        <f>SUM(O9:O16)</f>
        <v>0</v>
      </c>
      <c r="P17" s="114">
        <f>SUM(P9:P16)</f>
        <v>0</v>
      </c>
      <c r="Q17" s="113">
        <f t="shared" si="5"/>
        <v>542</v>
      </c>
      <c r="R17" s="113">
        <f t="shared" si="6"/>
        <v>5977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>
        <v>41</v>
      </c>
      <c r="F18" s="241"/>
      <c r="G18" s="113">
        <f t="shared" si="2"/>
        <v>41</v>
      </c>
      <c r="H18" s="101"/>
      <c r="I18" s="101"/>
      <c r="J18" s="113">
        <f t="shared" si="3"/>
        <v>41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41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>
        <v>667</v>
      </c>
      <c r="F19" s="241"/>
      <c r="G19" s="113">
        <f t="shared" si="2"/>
        <v>667</v>
      </c>
      <c r="H19" s="101"/>
      <c r="I19" s="101"/>
      <c r="J19" s="113">
        <f t="shared" si="3"/>
        <v>667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667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29</v>
      </c>
      <c r="E21" s="243"/>
      <c r="F21" s="243"/>
      <c r="G21" s="113">
        <f t="shared" si="2"/>
        <v>29</v>
      </c>
      <c r="H21" s="103"/>
      <c r="I21" s="103"/>
      <c r="J21" s="113">
        <f t="shared" si="3"/>
        <v>29</v>
      </c>
      <c r="K21" s="103">
        <v>8</v>
      </c>
      <c r="L21" s="103">
        <v>3</v>
      </c>
      <c r="M21" s="103"/>
      <c r="N21" s="113">
        <f t="shared" si="4"/>
        <v>11</v>
      </c>
      <c r="O21" s="103"/>
      <c r="P21" s="103"/>
      <c r="Q21" s="113">
        <f t="shared" si="5"/>
        <v>11</v>
      </c>
      <c r="R21" s="113">
        <f t="shared" si="6"/>
        <v>18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3</v>
      </c>
      <c r="E22" s="243">
        <v>11</v>
      </c>
      <c r="F22" s="243"/>
      <c r="G22" s="113">
        <f t="shared" si="2"/>
        <v>14</v>
      </c>
      <c r="H22" s="103"/>
      <c r="I22" s="103"/>
      <c r="J22" s="113">
        <f t="shared" si="3"/>
        <v>14</v>
      </c>
      <c r="K22" s="103">
        <v>1</v>
      </c>
      <c r="L22" s="103">
        <v>3</v>
      </c>
      <c r="M22" s="103"/>
      <c r="N22" s="113">
        <f t="shared" si="4"/>
        <v>4</v>
      </c>
      <c r="O22" s="103"/>
      <c r="P22" s="103"/>
      <c r="Q22" s="113">
        <f t="shared" si="5"/>
        <v>4</v>
      </c>
      <c r="R22" s="113">
        <f t="shared" si="6"/>
        <v>10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>
        <v>15</v>
      </c>
      <c r="F24" s="243"/>
      <c r="G24" s="113">
        <f t="shared" si="2"/>
        <v>15</v>
      </c>
      <c r="H24" s="103"/>
      <c r="I24" s="103"/>
      <c r="J24" s="113">
        <f t="shared" si="3"/>
        <v>15</v>
      </c>
      <c r="K24" s="103"/>
      <c r="L24" s="103">
        <v>1</v>
      </c>
      <c r="M24" s="103"/>
      <c r="N24" s="113">
        <f t="shared" si="4"/>
        <v>1</v>
      </c>
      <c r="O24" s="103"/>
      <c r="P24" s="103"/>
      <c r="Q24" s="113">
        <f t="shared" si="5"/>
        <v>1</v>
      </c>
      <c r="R24" s="113">
        <f t="shared" si="6"/>
        <v>14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32</v>
      </c>
      <c r="E25" s="244">
        <f aca="true" t="shared" si="7" ref="E25:P25">SUM(E21:E24)</f>
        <v>26</v>
      </c>
      <c r="F25" s="244">
        <f t="shared" si="7"/>
        <v>0</v>
      </c>
      <c r="G25" s="105">
        <f t="shared" si="2"/>
        <v>58</v>
      </c>
      <c r="H25" s="104">
        <f t="shared" si="7"/>
        <v>0</v>
      </c>
      <c r="I25" s="104">
        <f t="shared" si="7"/>
        <v>0</v>
      </c>
      <c r="J25" s="105">
        <f t="shared" si="3"/>
        <v>58</v>
      </c>
      <c r="K25" s="104">
        <f t="shared" si="7"/>
        <v>9</v>
      </c>
      <c r="L25" s="104">
        <f t="shared" si="7"/>
        <v>7</v>
      </c>
      <c r="M25" s="104">
        <f t="shared" si="7"/>
        <v>0</v>
      </c>
      <c r="N25" s="105">
        <f t="shared" si="4"/>
        <v>16</v>
      </c>
      <c r="O25" s="104">
        <f t="shared" si="7"/>
        <v>0</v>
      </c>
      <c r="P25" s="104">
        <f t="shared" si="7"/>
        <v>0</v>
      </c>
      <c r="Q25" s="105">
        <f t="shared" si="5"/>
        <v>16</v>
      </c>
      <c r="R25" s="105">
        <f t="shared" si="6"/>
        <v>42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5687</v>
      </c>
      <c r="E40" s="547">
        <f>E17+E18+E19+E25+E38+E39</f>
        <v>8416</v>
      </c>
      <c r="F40" s="547">
        <f aca="true" t="shared" si="13" ref="F40:R40">F17+F18+F19+F25+F38+F39</f>
        <v>6818</v>
      </c>
      <c r="G40" s="547">
        <f t="shared" si="13"/>
        <v>7285</v>
      </c>
      <c r="H40" s="547">
        <f t="shared" si="13"/>
        <v>0</v>
      </c>
      <c r="I40" s="547">
        <f t="shared" si="13"/>
        <v>0</v>
      </c>
      <c r="J40" s="547">
        <f t="shared" si="13"/>
        <v>7285</v>
      </c>
      <c r="K40" s="547">
        <f t="shared" si="13"/>
        <v>322</v>
      </c>
      <c r="L40" s="547">
        <f t="shared" si="13"/>
        <v>252</v>
      </c>
      <c r="M40" s="547">
        <f t="shared" si="13"/>
        <v>16</v>
      </c>
      <c r="N40" s="547">
        <f t="shared" si="13"/>
        <v>558</v>
      </c>
      <c r="O40" s="547">
        <f t="shared" si="13"/>
        <v>0</v>
      </c>
      <c r="P40" s="547">
        <f t="shared" si="13"/>
        <v>0</v>
      </c>
      <c r="Q40" s="547">
        <f t="shared" si="13"/>
        <v>558</v>
      </c>
      <c r="R40" s="547">
        <f t="shared" si="13"/>
        <v>6727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863</v>
      </c>
      <c r="C44" s="445"/>
      <c r="D44" s="446"/>
      <c r="E44" s="446"/>
      <c r="F44" s="446"/>
      <c r="G44" s="436"/>
      <c r="H44" s="447" t="s">
        <v>868</v>
      </c>
      <c r="I44" s="447"/>
      <c r="J44" s="447"/>
      <c r="K44" s="628"/>
      <c r="L44" s="628"/>
      <c r="M44" s="628"/>
      <c r="N44" s="628"/>
      <c r="O44" s="614" t="s">
        <v>865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01.01.2007 - 31.12.2007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14</v>
      </c>
      <c r="D21" s="153"/>
      <c r="E21" s="166">
        <f t="shared" si="0"/>
        <v>14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522</v>
      </c>
      <c r="D28" s="153">
        <v>522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129</v>
      </c>
      <c r="D29" s="153">
        <v>129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38</v>
      </c>
      <c r="D33" s="150">
        <f>SUM(D34:D37)</f>
        <v>38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1</v>
      </c>
      <c r="D34" s="153">
        <v>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37</v>
      </c>
      <c r="D35" s="153">
        <v>37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6</v>
      </c>
      <c r="D38" s="150">
        <f>SUM(D39:D42)</f>
        <v>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6</v>
      </c>
      <c r="D42" s="153">
        <v>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695</v>
      </c>
      <c r="D43" s="149">
        <f>D24+D28+D29+D31+D30+D32+D33+D38</f>
        <v>695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709</v>
      </c>
      <c r="D44" s="148">
        <f>D43+D21+D19+D9</f>
        <v>695</v>
      </c>
      <c r="E44" s="164">
        <f>E43+E21+E19+E9</f>
        <v>14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10</v>
      </c>
      <c r="D52" s="148">
        <f>SUM(D53:D55)</f>
        <v>0</v>
      </c>
      <c r="E52" s="165">
        <f>C52-D52</f>
        <v>10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10</v>
      </c>
      <c r="D53" s="153"/>
      <c r="E53" s="165">
        <f>C53-D53</f>
        <v>10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1929</v>
      </c>
      <c r="D56" s="148">
        <f>D57+D59</f>
        <v>0</v>
      </c>
      <c r="E56" s="165">
        <f t="shared" si="1"/>
        <v>1929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1929</v>
      </c>
      <c r="D57" s="153"/>
      <c r="E57" s="165">
        <f t="shared" si="1"/>
        <v>1929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86</v>
      </c>
      <c r="D64" s="153"/>
      <c r="E64" s="165">
        <f t="shared" si="1"/>
        <v>86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86</v>
      </c>
      <c r="D65" s="154"/>
      <c r="E65" s="165">
        <f t="shared" si="1"/>
        <v>86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2025</v>
      </c>
      <c r="D66" s="148">
        <f>D52+D56+D61+D62+D63+D64</f>
        <v>0</v>
      </c>
      <c r="E66" s="165">
        <f t="shared" si="1"/>
        <v>2025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136</v>
      </c>
      <c r="D68" s="153"/>
      <c r="E68" s="165">
        <f t="shared" si="1"/>
        <v>136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412</v>
      </c>
      <c r="D71" s="150">
        <f>SUM(D72:D74)</f>
        <v>412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412</v>
      </c>
      <c r="D72" s="153">
        <v>412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757</v>
      </c>
      <c r="D75" s="148">
        <f>D76+D78</f>
        <v>757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757</v>
      </c>
      <c r="D76" s="153">
        <v>757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454</v>
      </c>
      <c r="D80" s="148">
        <f>SUM(D81:D84)</f>
        <v>454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454</v>
      </c>
      <c r="D83" s="153">
        <v>454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696</v>
      </c>
      <c r="D85" s="149">
        <f>SUM(D86:D90)+D94</f>
        <v>696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522</v>
      </c>
      <c r="D87" s="153">
        <v>522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12</v>
      </c>
      <c r="D88" s="153">
        <v>12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31</v>
      </c>
      <c r="D89" s="153">
        <v>31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120</v>
      </c>
      <c r="D90" s="148">
        <f>SUM(D91:D93)</f>
        <v>120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71</v>
      </c>
      <c r="D92" s="153">
        <v>71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49</v>
      </c>
      <c r="D93" s="153">
        <v>49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11</v>
      </c>
      <c r="D94" s="153">
        <v>11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9</v>
      </c>
      <c r="D95" s="153">
        <v>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2328</v>
      </c>
      <c r="D96" s="149">
        <f>D85+D80+D75+D71+D95</f>
        <v>2328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4489</v>
      </c>
      <c r="D97" s="149">
        <f>D96+D68+D66</f>
        <v>2328</v>
      </c>
      <c r="E97" s="149">
        <f>E96+E68+E66</f>
        <v>2161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863</v>
      </c>
      <c r="B109" s="630"/>
      <c r="C109" s="630" t="s">
        <v>864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865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ТОДОРОВ АД</v>
      </c>
      <c r="D4" s="612"/>
      <c r="E4" s="612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6" t="str">
        <f>'справка №1-БАЛАНС'!E5</f>
        <v>01.01.2007 - 31.12.2007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863</v>
      </c>
      <c r="B30" s="636"/>
      <c r="C30" s="636"/>
      <c r="D30" s="568" t="s">
        <v>817</v>
      </c>
      <c r="E30" s="635" t="s">
        <v>866</v>
      </c>
      <c r="F30" s="635"/>
      <c r="G30" s="635"/>
      <c r="H30" s="519" t="s">
        <v>779</v>
      </c>
      <c r="I30" s="635" t="s">
        <v>867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ТОДОРОВ АД</v>
      </c>
      <c r="C5" s="611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6" t="str">
        <f>'справка №1-БАЛАНС'!E5</f>
        <v>01.01.2007 - 31.12.2007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54</v>
      </c>
      <c r="D12" s="550">
        <v>100</v>
      </c>
      <c r="E12" s="550"/>
      <c r="F12" s="552">
        <f>C12-E12</f>
        <v>54</v>
      </c>
    </row>
    <row r="13" spans="1:6" ht="12.75">
      <c r="A13" s="66" t="s">
        <v>860</v>
      </c>
      <c r="B13" s="67"/>
      <c r="C13" s="550">
        <v>132</v>
      </c>
      <c r="D13" s="550">
        <v>100</v>
      </c>
      <c r="E13" s="550"/>
      <c r="F13" s="552">
        <f aca="true" t="shared" si="0" ref="F13:F26">C13-E13</f>
        <v>132</v>
      </c>
    </row>
    <row r="14" spans="1:6" ht="12.75">
      <c r="A14" s="66" t="s">
        <v>861</v>
      </c>
      <c r="B14" s="67"/>
      <c r="C14" s="550">
        <v>50</v>
      </c>
      <c r="D14" s="550">
        <v>100</v>
      </c>
      <c r="E14" s="550"/>
      <c r="F14" s="552">
        <f t="shared" si="0"/>
        <v>50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236</v>
      </c>
      <c r="D27" s="536"/>
      <c r="E27" s="536">
        <f>SUM(E12:E26)</f>
        <v>0</v>
      </c>
      <c r="F27" s="551">
        <f>SUM(F12:F26)</f>
        <v>236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862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236</v>
      </c>
      <c r="D79" s="536"/>
      <c r="E79" s="536">
        <f>E78+E61+E44+E27</f>
        <v>0</v>
      </c>
      <c r="F79" s="551">
        <f>F78+F61+F44+F27</f>
        <v>236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863</v>
      </c>
      <c r="B151" s="561"/>
      <c r="C151" s="638" t="s">
        <v>864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865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2008-04-29T22:12:45Z</cp:lastPrinted>
  <dcterms:created xsi:type="dcterms:W3CDTF">2000-06-29T12:02:40Z</dcterms:created>
  <dcterms:modified xsi:type="dcterms:W3CDTF">2008-04-30T13:02:48Z</dcterms:modified>
  <cp:category/>
  <cp:version/>
  <cp:contentType/>
  <cp:contentStatus/>
</cp:coreProperties>
</file>