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<sst xmlns="http://schemas.openxmlformats.org/spreadsheetml/2006/main" count="1077" uniqueCount="899">
  <si>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</si>
  <si>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</si>
  <si>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</si>
  <si>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</si>
  <si>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</si>
  <si>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</si>
  <si>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</si>
  <si>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</si>
  <si>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</si>
  <si>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</si>
  <si>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</si>
  <si>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</si>
  <si>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</si>
  <si>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</si>
  <si>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</si>
  <si>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</si>
  <si>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</si>
  <si>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</si>
  <si>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</si>
  <si>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</si>
  <si>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</si>
  <si>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</si>
  <si>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</si>
  <si>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</si>
  <si>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</si>
  <si>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</si>
  <si>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</si>
  <si>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</si>
  <si>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</si>
  <si>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</si>
  <si>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</si>
  <si>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</si>
  <si>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</si>
  <si>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</si>
  <si>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</si>
  <si>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</si>
  <si>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</si>
  <si>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</si>
  <si>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</si>
  <si>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</si>
  <si>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</si>
  <si>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</si>
  <si>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</si>
  <si>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</si>
  <si>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</si>
  <si>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</si>
  <si>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</si>
  <si>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</si>
  <si>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</si>
  <si>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</si>
  <si>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</si>
  <si>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</si>
  <si>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</si>
  <si>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</si>
  <si>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</si>
  <si>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</si>
  <si>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</si>
  <si>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</si>
  <si>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</si>
  <si>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</si>
  <si>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</si>
  <si>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</si>
  <si>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</si>
  <si>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</si>
  <si>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</si>
  <si>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</si>
  <si>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</si>
  <si>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</si>
  <si>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</si>
  <si>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</si>
  <si>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</si>
  <si>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</si>
  <si>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</si>
  <si>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</si>
  <si>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</si>
  <si>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</si>
  <si>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</si>
  <si>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</si>
  <si>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</si>
  <si>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</si>
  <si>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</si>
  <si>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</si>
  <si>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</si>
  <si>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</si>
  <si>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</si>
  <si>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</si>
  <si>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</si>
  <si>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</si>
  <si>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</si>
  <si>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</si>
  <si>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</si>
  <si>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</si>
  <si>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</si>
  <si>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</si>
  <si>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</si>
  <si>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</si>
  <si>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</si>
  <si>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</si>
  <si>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</si>
  <si>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</si>
  <si>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</si>
  <si>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</si>
  <si>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</si>
  <si>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</si>
  <si>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</si>
  <si>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</si>
  <si>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</si>
  <si>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</si>
  <si>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</si>
  <si>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</si>
  <si>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</si>
  <si>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</si>
  <si>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</si>
  <si>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</si>
  <si>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</si>
  <si>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</si>
  <si>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</si>
  <si>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</si>
  <si>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</si>
  <si>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</si>
  <si>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</si>
  <si>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</si>
  <si>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</si>
  <si>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</si>
  <si>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</si>
  <si>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</si>
  <si>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</si>
  <si>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</si>
  <si>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</si>
  <si>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</si>
  <si>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</si>
  <si>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</si>
  <si>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</si>
  <si>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</si>
  <si>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</si>
  <si>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</si>
  <si>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</si>
  <si>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</si>
  <si>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</si>
  <si>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</si>
  <si>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</si>
  <si>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</si>
  <si>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</si>
  <si>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</si>
  <si>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</si>
  <si>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</si>
  <si>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</si>
  <si>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</si>
  <si>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</si>
  <si>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</si>
  <si>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</si>
  <si>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</si>
  <si>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</si>
  <si>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</si>
  <si>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</si>
  <si>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</si>
  <si>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</si>
  <si>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</si>
  <si>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</si>
  <si>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</si>
  <si>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</si>
  <si>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</si>
  <si>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</si>
  <si>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</si>
  <si>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</si>
  <si>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</si>
  <si>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</si>
  <si>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</si>
  <si>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</si>
  <si>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</si>
  <si>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</si>
  <si>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</si>
  <si>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</si>
  <si>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</si>
  <si>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</si>
  <si>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</si>
  <si>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</si>
  <si>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</si>
  <si>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</si>
  <si>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</si>
  <si>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</si>
  <si>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</si>
  <si>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</si>
  <si>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</si>
  <si>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</si>
  <si>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</si>
  <si>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</si>
  <si>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</si>
  <si>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</si>
  <si>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</si>
  <si>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</si>
  <si>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</si>
  <si>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</si>
  <si>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</si>
  <si>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</si>
  <si>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</si>
  <si>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</si>
  <si>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</si>
  <si>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</si>
  <si>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</si>
  <si>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</si>
  <si>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</si>
  <si>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</si>
  <si>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</si>
  <si>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</si>
  <si>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</si>
  <si>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</si>
  <si>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</si>
  <si>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</si>
  <si>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</si>
  <si>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</si>
  <si>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</si>
  <si>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</si>
  <si>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</si>
  <si>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</si>
  <si>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</si>
  <si>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</si>
  <si>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</si>
  <si>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</si>
  <si>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</si>
  <si>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</si>
  <si>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</si>
  <si>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</si>
  <si>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</si>
  <si>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</si>
  <si>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</si>
  <si>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</si>
  <si>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</si>
  <si>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</si>
  <si>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</si>
  <si>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</si>
  <si>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</si>
  <si>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</si>
  <si>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</si>
  <si>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</si>
  <si>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</si>
  <si>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</si>
  <si>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</si>
  <si>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</si>
  <si>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</si>
  <si>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</si>
  <si>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</si>
  <si>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</si>
  <si>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</si>
  <si>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</si>
  <si>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</si>
  <si>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</si>
  <si>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</si>
  <si>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</si>
  <si>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</si>
  <si>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</si>
  <si>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</si>
  <si>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</si>
  <si>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</si>
  <si>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</si>
  <si>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</si>
  <si>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</si>
  <si>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</si>
  <si>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</si>
  <si>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</si>
  <si>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</si>
  <si>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</si>
  <si>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</si>
  <si>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</si>
  <si>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</si>
  <si>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</si>
  <si>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</si>
  <si>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</si>
  <si>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</si>
  <si>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</si>
  <si>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</si>
  <si>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</si>
  <si>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</si>
  <si>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</si>
  <si>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</si>
  <si>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</si>
  <si>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</si>
  <si>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</si>
  <si>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</si>
  <si>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</si>
  <si>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</si>
  <si>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</si>
  <si>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</si>
  <si>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</si>
  <si>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</si>
  <si>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</si>
  <si>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</si>
  <si>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</si>
  <si>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</si>
  <si>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</si>
  <si>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</si>
  <si>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</si>
  <si>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</si>
  <si>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</si>
  <si>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</si>
  <si>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</si>
  <si>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</si>
  <si>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</si>
  <si>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</si>
  <si>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</si>
  <si>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</si>
  <si>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</si>
  <si>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</si>
  <si>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</si>
  <si>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</si>
  <si>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</si>
  <si>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</si>
  <si>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</si>
  <si>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</si>
  <si>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</si>
  <si>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</si>
  <si>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</si>
  <si>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</si>
  <si>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</si>
  <si>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</si>
  <si>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</si>
  <si>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</si>
  <si>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</si>
  <si>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</si>
  <si>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</si>
  <si>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</si>
  <si>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</si>
  <si>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</si>
  <si>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</si>
  <si>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</si>
  <si>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</si>
  <si>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</si>
  <si>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</si>
  <si>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</si>
  <si>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</si>
  <si>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</si>
  <si>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</si>
  <si>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</si>
  <si>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</si>
  <si>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</si>
  <si>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</si>
  <si>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</si>
  <si>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</si>
  <si>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</si>
  <si>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</si>
  <si>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</si>
  <si>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</si>
  <si>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</si>
  <si>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</si>
  <si>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</si>
  <si>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</si>
  <si>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</si>
  <si>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</si>
  <si>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</si>
  <si>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</si>
  <si>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</si>
  <si>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</si>
  <si>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</si>
  <si>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</si>
  <si>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</si>
  <si>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</si>
  <si>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</si>
  <si>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</si>
  <si>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</si>
  <si>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</si>
  <si>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</si>
  <si>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</si>
  <si>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</si>
  <si>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</si>
  <si>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</si>
  <si>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</si>
  <si>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</si>
  <si>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</si>
  <si>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</si>
  <si>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</si>
  <si>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</si>
  <si>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</si>
  <si>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</si>
  <si>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</si>
  <si>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</si>
  <si>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</si>
  <si>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</si>
  <si>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</si>
  <si>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</si>
  <si>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</si>
  <si>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</si>
  <si>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</si>
  <si>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</si>
  <si>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</si>
  <si>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</si>
  <si>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</si>
  <si>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</si>
  <si>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</si>
  <si>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</si>
  <si>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</si>
  <si>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</si>
  <si>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</si>
  <si>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</si>
  <si>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</si>
  <si>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</si>
  <si>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</si>
  <si>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</si>
  <si>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</si>
  <si>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</si>
  <si>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</si>
  <si>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</si>
  <si>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</si>
  <si>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</si>
  <si>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</si>
  <si>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</si>
  <si>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</si>
  <si>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</si>
  <si>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</si>
  <si>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</si>
  <si>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</si>
  <si>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</si>
  <si>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</si>
  <si>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</si>
  <si>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</si>
  <si>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</si>
  <si>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</si>
  <si>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</si>
  <si>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</si>
  <si>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</si>
  <si>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</si>
  <si>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</si>
  <si>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</si>
  <si>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</si>
  <si>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</si>
  <si>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</si>
  <si>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</si>
  <si>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</si>
  <si>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</si>
  <si>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</si>
  <si>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</si>
  <si>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</si>
  <si>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</si>
  <si>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</si>
  <si>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</si>
  <si>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</si>
  <si>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</si>
  <si>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</si>
  <si>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</si>
  <si>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</si>
  <si>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</si>
  <si>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</si>
  <si>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</si>
  <si>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</si>
  <si>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</si>
  <si>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</si>
  <si>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</si>
  <si>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</si>
  <si>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</si>
  <si>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</si>
  <si>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</si>
  <si>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</si>
  <si>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</si>
  <si>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</si>
  <si>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</si>
  <si>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</si>
  <si>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</si>
  <si>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</si>
  <si>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</si>
  <si>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</si>
  <si>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</si>
  <si>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</si>
  <si>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</si>
  <si>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</si>
  <si>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</si>
  <si>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</si>
  <si>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</si>
  <si>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</si>
  <si>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</si>
  <si>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</si>
  <si>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</si>
  <si>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</si>
  <si>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</si>
  <si>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</si>
  <si>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</si>
  <si>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</si>
  <si>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</si>
  <si>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</si>
  <si>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</si>
  <si>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</si>
  <si>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</si>
  <si>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</si>
  <si>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</si>
  <si>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</si>
  <si>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</si>
  <si>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</si>
  <si>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</si>
  <si>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</si>
  <si>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</si>
  <si>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</si>
  <si>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</si>
  <si>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</si>
  <si>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</si>
  <si>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</si>
  <si>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</si>
  <si>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</si>
  <si>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</si>
  <si>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</si>
  <si>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</si>
  <si>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</si>
  <si>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</si>
  <si>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</si>
  <si>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</si>
  <si>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</si>
  <si>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</si>
  <si>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</si>
  <si>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</si>
  <si>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</si>
  <si>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</si>
  <si>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</si>
  <si>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</si>
  <si>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</si>
  <si>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</si>
  <si>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</si>
  <si>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</si>
  <si>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</si>
  <si>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</si>
  <si>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</si>
  <si>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</si>
  <si>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</si>
  <si>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</si>
  <si>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</si>
  <si>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</si>
  <si>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</si>
  <si>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</si>
  <si>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</si>
  <si>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</si>
  <si>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</si>
  <si>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</si>
  <si>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</si>
  <si>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</si>
  <si>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</si>
  <si>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</si>
  <si>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</si>
  <si>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</si>
  <si>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</si>
  <si>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</si>
  <si>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</si>
  <si>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</si>
  <si>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</si>
  <si>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</si>
  <si>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</si>
  <si>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</si>
  <si>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</si>
  <si>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</si>
  <si>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</si>
  <si>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</si>
  <si>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</si>
  <si>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</si>
  <si>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</si>
  <si>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</si>
  <si>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</si>
  <si>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</si>
  <si>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</si>
  <si>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</si>
  <si>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</si>
  <si>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</si>
  <si>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</si>
  <si>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</si>
  <si>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</si>
  <si>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</si>
  <si>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</si>
  <si>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</si>
  <si>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</si>
  <si>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</si>
  <si>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</si>
  <si>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</si>
  <si>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</si>
  <si>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</si>
  <si>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</si>
  <si>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</si>
  <si>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</si>
  <si>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</si>
  <si>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</si>
  <si>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</si>
  <si>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</si>
  <si>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</si>
  <si>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</si>
  <si>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</si>
  <si>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</si>
  <si>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</si>
  <si>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</si>
  <si>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</si>
  <si>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</si>
  <si>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</si>
  <si>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</si>
  <si>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</si>
  <si>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</si>
  <si>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</si>
  <si>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</si>
  <si>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</si>
  <si>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</si>
  <si>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</si>
  <si>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</si>
  <si>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</si>
  <si>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</si>
  <si>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</si>
  <si>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</si>
  <si>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</si>
  <si>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</si>
  <si>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</si>
  <si>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</si>
  <si>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</si>
  <si>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</si>
  <si>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</si>
  <si>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</si>
  <si>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</si>
  <si>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</si>
  <si>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</si>
  <si>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</si>
  <si>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</si>
  <si>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</si>
  <si>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</si>
  <si>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</si>
  <si>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</si>
  <si>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</si>
  <si>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</si>
  <si>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</si>
  <si>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</si>
  <si>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</si>
  <si>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</si>
  <si>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</si>
  <si>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</si>
  <si>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</si>
  <si>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</si>
  <si>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</si>
  <si>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</si>
  <si>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</si>
  <si>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</si>
  <si>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</si>
  <si>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</si>
  <si>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</si>
  <si>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</si>
  <si>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</si>
  <si>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</si>
  <si>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</si>
  <si>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</si>
  <si>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</si>
  <si>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</si>
  <si>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</si>
  <si>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</si>
  <si>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</si>
  <si>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</si>
  <si>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</si>
  <si>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</si>
  <si>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</si>
  <si>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</si>
  <si>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</si>
  <si>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</si>
  <si>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</si>
  <si>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</si>
  <si>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</si>
  <si>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</si>
  <si>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</si>
  <si>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</si>
  <si>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</si>
  <si>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</si>
  <si>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</si>
  <si>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</si>
  <si>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</si>
  <si>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</si>
  <si>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</si>
  <si>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</si>
  <si>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</si>
  <si>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</si>
  <si>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</si>
  <si>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</si>
  <si>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</si>
  <si>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</si>
  <si>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</si>
  <si>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</si>
  <si>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</si>
  <si>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</si>
  <si>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</si>
  <si>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</si>
  <si>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</si>
  <si>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</si>
  <si>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</si>
  <si>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</si>
  <si>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</si>
  <si>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</si>
  <si>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</si>
  <si>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</si>
  <si>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</si>
  <si>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</si>
  <si>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</si>
  <si>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</si>
  <si>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</si>
  <si>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</si>
  <si>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</si>
  <si>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</si>
  <si>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</si>
  <si>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</si>
  <si>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</si>
  <si>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</si>
  <si>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</si>
  <si>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</si>
  <si>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</si>
  <si>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</si>
  <si>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</si>
  <si>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</si>
  <si>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</si>
  <si>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</si>
  <si>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</si>
  <si>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</si>
  <si>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</si>
  <si>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</si>
  <si>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</si>
  <si>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</si>
  <si>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</si>
  <si>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</si>
  <si>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</si>
  <si>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</si>
  <si>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</si>
  <si>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</si>
  <si>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</si>
  <si>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</si>
  <si>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</si>
  <si>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</si>
  <si>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</si>
  <si>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</si>
  <si>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</si>
  <si>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</si>
  <si>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</si>
  <si>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</si>
  <si>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</si>
  <si>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</si>
  <si>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</si>
  <si>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</si>
  <si>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</si>
  <si>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</si>
  <si>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</si>
  <si>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</si>
  <si>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</si>
  <si>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</si>
  <si>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</si>
  <si>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</si>
  <si>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</si>
  <si>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</si>
  <si>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</si>
  <si>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</si>
  <si>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</si>
  <si>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</si>
  <si>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</si>
  <si>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</si>
  <si>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</si>
  <si>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</si>
  <si>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</si>
  <si>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</si>
  <si>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</si>
  <si>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</si>
  <si>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</si>
  <si>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</si>
  <si>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</si>
  <si>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</si>
  <si>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</si>
  <si>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</si>
  <si>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</si>
  <si>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</si>
  <si>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</si>
  <si>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</si>
  <si>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</si>
  <si>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</si>
  <si>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</si>
  <si>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</si>
  <si>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</si>
  <si>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</si>
  <si>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</si>
  <si>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</si>
  <si>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</si>
  <si>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</si>
  <si>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</si>
  <si>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</si>
  <si>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</si>
  <si>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</si>
  <si>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</si>
  <si>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</si>
  <si>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</si>
  <si>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</si>
  <si>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</si>
  <si>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</si>
  <si>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</si>
  <si>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</si>
  <si>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</si>
  <si>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</si>
  <si>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</si>
  <si>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</si>
  <si>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</si>
  <si>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</si>
  <si>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</si>
  <si>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</si>
  <si>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</si>
  <si>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</si>
  <si>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</si>
  <si>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</si>
  <si>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</si>
  <si>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</si>
  <si>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</si>
  <si>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</si>
  <si>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</si>
  <si>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</si>
  <si>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</si>
  <si>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</si>
  <si>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</si>
  <si>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</si>
  <si>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</si>
  <si>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</si>
  <si>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</si>
  <si>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</si>
  <si>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</si>
  <si>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</si>
  <si>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</si>
  <si>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</si>
  <si>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</si>
  <si>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</si>
  <si>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</si>
  <si>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</si>
  <si>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</si>
  <si>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</si>
  <si>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</si>
  <si>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</si>
  <si>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</si>
  <si>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</si>
  <si>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</si>
  <si>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</si>
  <si>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</si>
  <si>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</si>
  <si>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</si>
  <si>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</si>
  <si>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</si>
  <si>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</si>
  <si>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</si>
  <si>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</si>
  <si>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</si>
  <si>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</si>
  <si>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</si>
  <si>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</si>
  <si>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</si>
  <si>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</si>
  <si>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</si>
  <si>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</si>
  <si>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</si>
  <si>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</si>
  <si>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</si>
  <si>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</si>
  <si>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</si>
  <si>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</si>
  <si>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</si>
  <si>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</si>
  <si>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</si>
  <si>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</si>
  <si>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</si>
  <si>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</si>
  <si>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</si>
  <si>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</si>
  <si>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</si>
  <si>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</si>
  <si>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</si>
  <si>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</si>
  <si>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</si>
  <si>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</si>
  <si>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</si>
  <si>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</si>
  <si>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</si>
  <si>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</si>
  <si>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</si>
  <si>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</si>
  <si>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</si>
  <si>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</si>
  <si>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</si>
  <si>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</si>
  <si>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</si>
  <si>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</si>
  <si>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</si>
  <si>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</si>
  <si>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</si>
  <si>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</si>
  <si>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</si>
  <si>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</si>
  <si>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2 Ксилема АД</t>
  </si>
  <si>
    <t>3 Рекорд АД</t>
  </si>
  <si>
    <t>4 Околчица АД</t>
  </si>
  <si>
    <t>5 Елпром - Елин АД</t>
  </si>
  <si>
    <t>6 Битко лизинг АД</t>
  </si>
  <si>
    <t xml:space="preserve">7 Инвестмашпроект </t>
  </si>
  <si>
    <t>8 Ръбър технолоджи груп АД</t>
  </si>
  <si>
    <t>9 Лейди 96 АД</t>
  </si>
  <si>
    <t>10 Инкомс - Телеком Холдинг АД</t>
  </si>
  <si>
    <t>11.Други</t>
  </si>
  <si>
    <t>12.Диамант АД</t>
  </si>
  <si>
    <t>13.Полимери АД</t>
  </si>
  <si>
    <t>14 Индустриален бизнес център АД</t>
  </si>
  <si>
    <t>15 Парк хотел Москва АД</t>
  </si>
  <si>
    <t>Задълженията по търговски заеми са към банка в Швейцария</t>
  </si>
  <si>
    <t>01.01.2013-30.09.2013</t>
  </si>
  <si>
    <t xml:space="preserve">Дата на съставяне:25.11.2013                                </t>
  </si>
  <si>
    <t xml:space="preserve">Дата  на съставяне: 25.11.2013                                                                                                                   </t>
  </si>
  <si>
    <t>Дата на съставяне: 25.11.2013</t>
  </si>
  <si>
    <t>Дата на съставяне:25.11.2013</t>
  </si>
  <si>
    <t>8 БИРА АД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</si>
</sst>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28">
      <selection activeCell="B8" sqref="B8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3948</v>
      </c>
      <c r="D11" s="151">
        <v>3948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17141</v>
      </c>
      <c r="D12" s="151">
        <v>17518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2817</v>
      </c>
      <c r="D13" s="151">
        <v>3156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25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753</v>
      </c>
      <c r="D16" s="151">
        <v>935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2857</v>
      </c>
      <c r="D17" s="151">
        <v>2001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27541</v>
      </c>
      <c r="D19" s="155">
        <f>SUM(D11:D18)</f>
        <v>27567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1948</v>
      </c>
      <c r="D20" s="151">
        <v>2001</v>
      </c>
      <c r="E20" s="237" t="s">
        <v>57</v>
      </c>
      <c r="F20" s="242" t="s">
        <v>58</v>
      </c>
      <c r="G20" s="158">
        <v>-165</v>
      </c>
      <c r="H20" s="158">
        <v>-80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3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20482</v>
      </c>
      <c r="H25" s="154">
        <f>H19+H20+H21</f>
        <v>20567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16219</v>
      </c>
      <c r="H27" s="154">
        <f>SUM(H28:H30)</f>
        <v>13440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16219</v>
      </c>
      <c r="H28" s="152">
        <v>13440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-1000</v>
      </c>
      <c r="H32" s="316">
        <v>-1214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15219</v>
      </c>
      <c r="H33" s="154">
        <f>H27+H31+H32</f>
        <v>12226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15835</v>
      </c>
      <c r="D34" s="155">
        <f>SUM(D35:D38)</f>
        <v>16339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42285</v>
      </c>
      <c r="H36" s="154">
        <f>H25+H17+H33</f>
        <v>39377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11652</v>
      </c>
      <c r="D37" s="151">
        <v>11635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4183</v>
      </c>
      <c r="D38" s="151">
        <v>4704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10017</v>
      </c>
      <c r="H39" s="158">
        <v>12180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15865</v>
      </c>
      <c r="D45" s="155">
        <f>D34+D39+D44</f>
        <v>16369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101</v>
      </c>
      <c r="D47" s="151">
        <v>16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101</v>
      </c>
      <c r="D51" s="155">
        <f>SUM(D47:D50)</f>
        <v>16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1227</v>
      </c>
      <c r="H53" s="152">
        <v>1241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45455</v>
      </c>
      <c r="D55" s="155">
        <f>D19+D20+D21+D27+D32+D45+D51+D53+D54</f>
        <v>45956</v>
      </c>
      <c r="E55" s="237" t="s">
        <v>172</v>
      </c>
      <c r="F55" s="261" t="s">
        <v>173</v>
      </c>
      <c r="G55" s="154">
        <f>G49+G51+G52+G53+G54</f>
        <v>1227</v>
      </c>
      <c r="H55" s="154">
        <f>H49+H51+H52+H53+H54</f>
        <v>1241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442</v>
      </c>
      <c r="D58" s="151">
        <v>361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139</v>
      </c>
      <c r="D59" s="151">
        <v>147</v>
      </c>
      <c r="E59" s="251" t="s">
        <v>181</v>
      </c>
      <c r="F59" s="242" t="s">
        <v>182</v>
      </c>
      <c r="G59" s="152">
        <v>4017</v>
      </c>
      <c r="H59" s="152">
        <v>2561</v>
      </c>
      <c r="M59" s="157"/>
    </row>
    <row r="60" spans="1:8" ht="15">
      <c r="A60" s="235" t="s">
        <v>183</v>
      </c>
      <c r="B60" s="241" t="s">
        <v>184</v>
      </c>
      <c r="C60" s="151">
        <v>303</v>
      </c>
      <c r="D60" s="151">
        <v>324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364</v>
      </c>
      <c r="D61" s="151">
        <v>360</v>
      </c>
      <c r="E61" s="243" t="s">
        <v>189</v>
      </c>
      <c r="F61" s="272" t="s">
        <v>190</v>
      </c>
      <c r="G61" s="154">
        <f>SUM(G62:G68)</f>
        <v>1648</v>
      </c>
      <c r="H61" s="154">
        <f>SUM(H62:H68)</f>
        <v>2183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338</v>
      </c>
      <c r="H62" s="152">
        <v>804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1248</v>
      </c>
      <c r="D64" s="155">
        <f>SUM(D58:D63)</f>
        <v>1192</v>
      </c>
      <c r="E64" s="237" t="s">
        <v>200</v>
      </c>
      <c r="F64" s="242" t="s">
        <v>201</v>
      </c>
      <c r="G64" s="152">
        <v>329</v>
      </c>
      <c r="H64" s="152">
        <v>494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747</v>
      </c>
      <c r="H66" s="152">
        <v>681</v>
      </c>
    </row>
    <row r="67" spans="1:8" ht="15">
      <c r="A67" s="235" t="s">
        <v>207</v>
      </c>
      <c r="B67" s="241" t="s">
        <v>208</v>
      </c>
      <c r="C67" s="151">
        <v>648</v>
      </c>
      <c r="D67" s="151">
        <v>549</v>
      </c>
      <c r="E67" s="237" t="s">
        <v>209</v>
      </c>
      <c r="F67" s="242" t="s">
        <v>210</v>
      </c>
      <c r="G67" s="152">
        <v>73</v>
      </c>
      <c r="H67" s="152">
        <v>63</v>
      </c>
    </row>
    <row r="68" spans="1:8" ht="15">
      <c r="A68" s="235" t="s">
        <v>211</v>
      </c>
      <c r="B68" s="241" t="s">
        <v>212</v>
      </c>
      <c r="C68" s="151">
        <v>491</v>
      </c>
      <c r="D68" s="151">
        <v>370</v>
      </c>
      <c r="E68" s="237" t="s">
        <v>213</v>
      </c>
      <c r="F68" s="242" t="s">
        <v>214</v>
      </c>
      <c r="G68" s="152">
        <v>161</v>
      </c>
      <c r="H68" s="152">
        <v>141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426</v>
      </c>
      <c r="H69" s="152">
        <v>275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6091</v>
      </c>
      <c r="H71" s="161">
        <f>H59+H60+H61+H69+H70</f>
        <v>5019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460</v>
      </c>
      <c r="D74" s="151">
        <v>359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1599</v>
      </c>
      <c r="D75" s="155">
        <f>SUM(D67:D74)</f>
        <v>1278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5430</v>
      </c>
      <c r="D78" s="155">
        <f>SUM(D79:D81)</f>
        <v>5520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2269</v>
      </c>
      <c r="D79" s="151">
        <v>2359</v>
      </c>
      <c r="E79" s="251" t="s">
        <v>242</v>
      </c>
      <c r="F79" s="261" t="s">
        <v>243</v>
      </c>
      <c r="G79" s="162">
        <f>G71+G74+G75+G76</f>
        <v>6091</v>
      </c>
      <c r="H79" s="162">
        <f>H71+H74+H75+H76</f>
        <v>5019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3161</v>
      </c>
      <c r="D81" s="151">
        <v>3161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5430</v>
      </c>
      <c r="D84" s="155">
        <f>D83+D82+D78</f>
        <v>5520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144</v>
      </c>
      <c r="D87" s="151">
        <v>215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5744</v>
      </c>
      <c r="D88" s="151">
        <v>3656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5888</v>
      </c>
      <c r="D91" s="155">
        <f>SUM(D87:D90)</f>
        <v>3871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14165</v>
      </c>
      <c r="D93" s="155">
        <f>D64+D75+D84+D91+D92</f>
        <v>11861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59620</v>
      </c>
      <c r="D94" s="164">
        <f>D93+D55</f>
        <v>57817</v>
      </c>
      <c r="E94" s="449" t="s">
        <v>270</v>
      </c>
      <c r="F94" s="289" t="s">
        <v>271</v>
      </c>
      <c r="G94" s="165">
        <f>G36+G39+G55+G79</f>
        <v>59620</v>
      </c>
      <c r="H94" s="165">
        <f>H36+H39+H55+H79</f>
        <v>57817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41603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25">
      <selection activeCell="H40" sqref="H4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01.01.2013-30.09.2013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1469</v>
      </c>
      <c r="D9" s="46">
        <v>1475</v>
      </c>
      <c r="E9" s="298" t="s">
        <v>285</v>
      </c>
      <c r="F9" s="549" t="s">
        <v>286</v>
      </c>
      <c r="G9" s="550">
        <v>1057</v>
      </c>
      <c r="H9" s="550">
        <v>1109</v>
      </c>
    </row>
    <row r="10" spans="1:8" ht="12">
      <c r="A10" s="298" t="s">
        <v>287</v>
      </c>
      <c r="B10" s="299" t="s">
        <v>288</v>
      </c>
      <c r="C10" s="46">
        <v>1521</v>
      </c>
      <c r="D10" s="46">
        <v>1509</v>
      </c>
      <c r="E10" s="298" t="s">
        <v>289</v>
      </c>
      <c r="F10" s="549" t="s">
        <v>290</v>
      </c>
      <c r="G10" s="550">
        <v>2557</v>
      </c>
      <c r="H10" s="550">
        <v>2483</v>
      </c>
    </row>
    <row r="11" spans="1:8" ht="12">
      <c r="A11" s="298" t="s">
        <v>291</v>
      </c>
      <c r="B11" s="299" t="s">
        <v>292</v>
      </c>
      <c r="C11" s="46">
        <v>1093</v>
      </c>
      <c r="D11" s="46">
        <v>1158</v>
      </c>
      <c r="E11" s="300" t="s">
        <v>293</v>
      </c>
      <c r="F11" s="549" t="s">
        <v>294</v>
      </c>
      <c r="G11" s="550">
        <v>5048</v>
      </c>
      <c r="H11" s="550">
        <v>4691</v>
      </c>
    </row>
    <row r="12" spans="1:8" ht="12">
      <c r="A12" s="298" t="s">
        <v>295</v>
      </c>
      <c r="B12" s="299" t="s">
        <v>296</v>
      </c>
      <c r="C12" s="46">
        <v>3330</v>
      </c>
      <c r="D12" s="46">
        <v>3040</v>
      </c>
      <c r="E12" s="300" t="s">
        <v>78</v>
      </c>
      <c r="F12" s="549" t="s">
        <v>297</v>
      </c>
      <c r="G12" s="550">
        <v>781</v>
      </c>
      <c r="H12" s="550">
        <v>563</v>
      </c>
    </row>
    <row r="13" spans="1:18" ht="12">
      <c r="A13" s="298" t="s">
        <v>298</v>
      </c>
      <c r="B13" s="299" t="s">
        <v>299</v>
      </c>
      <c r="C13" s="46">
        <v>586</v>
      </c>
      <c r="D13" s="46">
        <v>549</v>
      </c>
      <c r="E13" s="301" t="s">
        <v>51</v>
      </c>
      <c r="F13" s="551" t="s">
        <v>300</v>
      </c>
      <c r="G13" s="548">
        <f>SUM(G9:G12)</f>
        <v>9443</v>
      </c>
      <c r="H13" s="548">
        <f>SUM(H9:H12)</f>
        <v>8846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1266</v>
      </c>
      <c r="D14" s="46">
        <v>1330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-25</v>
      </c>
      <c r="D15" s="47">
        <v>-55</v>
      </c>
      <c r="E15" s="296" t="s">
        <v>305</v>
      </c>
      <c r="F15" s="554" t="s">
        <v>306</v>
      </c>
      <c r="G15" s="550">
        <v>2</v>
      </c>
      <c r="H15" s="550">
        <v>3</v>
      </c>
    </row>
    <row r="16" spans="1:8" ht="12">
      <c r="A16" s="298" t="s">
        <v>307</v>
      </c>
      <c r="B16" s="299" t="s">
        <v>308</v>
      </c>
      <c r="C16" s="47">
        <v>238</v>
      </c>
      <c r="D16" s="47">
        <v>253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9478</v>
      </c>
      <c r="D19" s="49">
        <f>SUM(D9:D15)+D16</f>
        <v>9259</v>
      </c>
      <c r="E19" s="304" t="s">
        <v>317</v>
      </c>
      <c r="F19" s="552" t="s">
        <v>318</v>
      </c>
      <c r="G19" s="550">
        <v>353</v>
      </c>
      <c r="H19" s="550">
        <v>522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50</v>
      </c>
      <c r="H21" s="550"/>
    </row>
    <row r="22" spans="1:8" ht="24">
      <c r="A22" s="304" t="s">
        <v>324</v>
      </c>
      <c r="B22" s="305" t="s">
        <v>325</v>
      </c>
      <c r="C22" s="46">
        <v>50</v>
      </c>
      <c r="D22" s="46">
        <v>37</v>
      </c>
      <c r="E22" s="304" t="s">
        <v>326</v>
      </c>
      <c r="F22" s="552" t="s">
        <v>327</v>
      </c>
      <c r="G22" s="550"/>
      <c r="H22" s="550">
        <v>6</v>
      </c>
    </row>
    <row r="23" spans="1:8" ht="24">
      <c r="A23" s="298" t="s">
        <v>328</v>
      </c>
      <c r="B23" s="305" t="s">
        <v>329</v>
      </c>
      <c r="C23" s="46"/>
      <c r="D23" s="46">
        <v>734</v>
      </c>
      <c r="E23" s="298" t="s">
        <v>330</v>
      </c>
      <c r="F23" s="552" t="s">
        <v>331</v>
      </c>
      <c r="G23" s="550"/>
      <c r="H23" s="550">
        <v>322</v>
      </c>
    </row>
    <row r="24" spans="1:18" ht="12">
      <c r="A24" s="298" t="s">
        <v>332</v>
      </c>
      <c r="B24" s="305" t="s">
        <v>333</v>
      </c>
      <c r="C24" s="46">
        <v>53</v>
      </c>
      <c r="D24" s="46"/>
      <c r="E24" s="301" t="s">
        <v>103</v>
      </c>
      <c r="F24" s="554" t="s">
        <v>334</v>
      </c>
      <c r="G24" s="548">
        <f>SUM(G19:G23)</f>
        <v>403</v>
      </c>
      <c r="H24" s="548">
        <f>SUM(H19:H23)</f>
        <v>850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2098</v>
      </c>
      <c r="D25" s="46">
        <v>64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2201</v>
      </c>
      <c r="D26" s="49">
        <f>SUM(D22:D25)</f>
        <v>835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11679</v>
      </c>
      <c r="D28" s="50">
        <f>D26+D19</f>
        <v>10094</v>
      </c>
      <c r="E28" s="127" t="s">
        <v>339</v>
      </c>
      <c r="F28" s="554" t="s">
        <v>340</v>
      </c>
      <c r="G28" s="548">
        <f>G13+G15+G24</f>
        <v>9848</v>
      </c>
      <c r="H28" s="548">
        <f>H13+H15+H24</f>
        <v>9699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1831</v>
      </c>
      <c r="H30" s="53">
        <f>IF((D28-H28)&gt;0,D28-H28,0)</f>
        <v>395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17</v>
      </c>
      <c r="H31" s="550">
        <v>7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11679</v>
      </c>
      <c r="D33" s="49">
        <f>D28+D31+D32</f>
        <v>10094</v>
      </c>
      <c r="E33" s="127" t="s">
        <v>353</v>
      </c>
      <c r="F33" s="554" t="s">
        <v>354</v>
      </c>
      <c r="G33" s="53">
        <f>G32+G31+G28</f>
        <v>9865</v>
      </c>
      <c r="H33" s="53">
        <f>H32+H31+H28</f>
        <v>9706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1814</v>
      </c>
      <c r="H34" s="548">
        <f>IF((D33-H33)&gt;0,D33-H33,0)</f>
        <v>388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15</v>
      </c>
      <c r="D35" s="49">
        <f>D36+D37+D38</f>
        <v>82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18</v>
      </c>
      <c r="D36" s="46">
        <v>62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-3</v>
      </c>
      <c r="D37" s="430">
        <v>20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1829</v>
      </c>
      <c r="H39" s="559">
        <f>IF(H34&gt;0,IF(D35+H34&lt;0,0,D35+H34),IF(D34-D35&lt;0,D35-D34,0))</f>
        <v>470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76</v>
      </c>
      <c r="E40" s="127" t="s">
        <v>371</v>
      </c>
      <c r="F40" s="558" t="s">
        <v>373</v>
      </c>
      <c r="G40" s="550">
        <v>829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1000</v>
      </c>
      <c r="H41" s="52">
        <f>IF(D39=0,IF(H39-H40&gt;0,H39-H40+D40,0),IF(D39-D40&lt;0,D40-D39+H40,0))</f>
        <v>546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11694</v>
      </c>
      <c r="D42" s="53">
        <f>D33+D35+D39</f>
        <v>10176</v>
      </c>
      <c r="E42" s="128" t="s">
        <v>380</v>
      </c>
      <c r="F42" s="129" t="s">
        <v>381</v>
      </c>
      <c r="G42" s="53">
        <f>G39+G33</f>
        <v>11694</v>
      </c>
      <c r="H42" s="53">
        <f>H39+H33</f>
        <v>10176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41603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01.01.2013-30.09.2013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10934</v>
      </c>
      <c r="D10" s="54">
        <v>7150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-5676</v>
      </c>
      <c r="D11" s="54">
        <v>-4257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-3842</v>
      </c>
      <c r="D13" s="54">
        <v>-2599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-4</v>
      </c>
      <c r="D18" s="54">
        <v>23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-564</v>
      </c>
      <c r="D19" s="54">
        <v>-345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848</v>
      </c>
      <c r="D20" s="55">
        <f>SUM(D10:D19)</f>
        <v>-28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-1100</v>
      </c>
      <c r="D22" s="54">
        <v>-404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9</v>
      </c>
      <c r="D23" s="54">
        <v>2694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631</v>
      </c>
      <c r="D31" s="54">
        <v>553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-460</v>
      </c>
      <c r="D32" s="55">
        <f>SUM(D22:D31)</f>
        <v>2843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992</v>
      </c>
      <c r="D36" s="54">
        <v>2913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>
        <v>-37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637</v>
      </c>
      <c r="D41" s="54">
        <v>-3298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1629</v>
      </c>
      <c r="D42" s="55">
        <f>SUM(D34:D41)</f>
        <v>-422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2017</v>
      </c>
      <c r="D43" s="55">
        <f>D42+D32+D20</f>
        <v>2393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3871</v>
      </c>
      <c r="D44" s="132">
        <v>3401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5888</v>
      </c>
      <c r="D45" s="55">
        <f>D44+D43</f>
        <v>5794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5888</v>
      </c>
      <c r="D46" s="56">
        <v>5794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4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01.01.2013-30.09.2013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-80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13440</v>
      </c>
      <c r="J11" s="58">
        <f>'справка №1-БАЛАНС'!H29+'справка №1-БАЛАНС'!H32</f>
        <v>-1214</v>
      </c>
      <c r="K11" s="60"/>
      <c r="L11" s="344">
        <f>SUM(C11:K11)</f>
        <v>39377</v>
      </c>
      <c r="M11" s="58">
        <f>'справка №1-БАЛАНС'!H39</f>
        <v>12180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-80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13440</v>
      </c>
      <c r="J15" s="61">
        <f t="shared" si="2"/>
        <v>-1214</v>
      </c>
      <c r="K15" s="61">
        <f t="shared" si="2"/>
        <v>0</v>
      </c>
      <c r="L15" s="344">
        <f t="shared" si="1"/>
        <v>39377</v>
      </c>
      <c r="M15" s="61">
        <f t="shared" si="2"/>
        <v>12180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-1000</v>
      </c>
      <c r="K16" s="60"/>
      <c r="L16" s="344">
        <f t="shared" si="1"/>
        <v>-1000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-85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-85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85</v>
      </c>
      <c r="F26" s="185"/>
      <c r="G26" s="185"/>
      <c r="H26" s="185"/>
      <c r="I26" s="185"/>
      <c r="J26" s="185"/>
      <c r="K26" s="185"/>
      <c r="L26" s="344">
        <f t="shared" si="1"/>
        <v>85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2779</v>
      </c>
      <c r="J28" s="60">
        <v>1214</v>
      </c>
      <c r="K28" s="60"/>
      <c r="L28" s="344">
        <f t="shared" si="1"/>
        <v>3993</v>
      </c>
      <c r="M28" s="60">
        <v>-2163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-165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16219</v>
      </c>
      <c r="J29" s="59">
        <f t="shared" si="6"/>
        <v>-1000</v>
      </c>
      <c r="K29" s="59">
        <f t="shared" si="6"/>
        <v>0</v>
      </c>
      <c r="L29" s="344">
        <f t="shared" si="1"/>
        <v>42285</v>
      </c>
      <c r="M29" s="59">
        <f t="shared" si="6"/>
        <v>10017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-165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16219</v>
      </c>
      <c r="J32" s="59">
        <f t="shared" si="7"/>
        <v>-1000</v>
      </c>
      <c r="K32" s="59">
        <f t="shared" si="7"/>
        <v>0</v>
      </c>
      <c r="L32" s="344">
        <f t="shared" si="1"/>
        <v>42285</v>
      </c>
      <c r="M32" s="59">
        <f>M29+M30+M31</f>
        <v>10017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895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K19">
      <pane xSplit="14910" topLeftCell="L1" activePane="topLeft" state="split"/>
      <selection pane="topLeft" activeCell="D36" sqref="D36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"Българска холдингова компания"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01.01.2013-30.09.2013</v>
      </c>
      <c r="D3" s="604"/>
      <c r="E3" s="604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3948</v>
      </c>
      <c r="E9" s="189"/>
      <c r="F9" s="189"/>
      <c r="G9" s="74">
        <f>D9+E9-F9</f>
        <v>3948</v>
      </c>
      <c r="H9" s="65"/>
      <c r="I9" s="65"/>
      <c r="J9" s="74">
        <f>G9+H9-I9</f>
        <v>3948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3948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21915</v>
      </c>
      <c r="E10" s="189">
        <v>43</v>
      </c>
      <c r="F10" s="189"/>
      <c r="G10" s="74">
        <f aca="true" t="shared" si="2" ref="G10:G39">D10+E10-F10</f>
        <v>21958</v>
      </c>
      <c r="H10" s="65"/>
      <c r="I10" s="65"/>
      <c r="J10" s="74">
        <f aca="true" t="shared" si="3" ref="J10:J39">G10+H10-I10</f>
        <v>21958</v>
      </c>
      <c r="K10" s="65">
        <v>4397</v>
      </c>
      <c r="L10" s="65">
        <v>420</v>
      </c>
      <c r="M10" s="65"/>
      <c r="N10" s="74">
        <f aca="true" t="shared" si="4" ref="N10:N39">K10+L10-M10</f>
        <v>4817</v>
      </c>
      <c r="O10" s="65"/>
      <c r="P10" s="65"/>
      <c r="Q10" s="74">
        <f t="shared" si="0"/>
        <v>4817</v>
      </c>
      <c r="R10" s="74">
        <f t="shared" si="1"/>
        <v>17141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9817</v>
      </c>
      <c r="E11" s="189">
        <v>43</v>
      </c>
      <c r="F11" s="189"/>
      <c r="G11" s="74">
        <f t="shared" si="2"/>
        <v>9860</v>
      </c>
      <c r="H11" s="65"/>
      <c r="I11" s="65"/>
      <c r="J11" s="74">
        <f t="shared" si="3"/>
        <v>9860</v>
      </c>
      <c r="K11" s="65">
        <v>6661</v>
      </c>
      <c r="L11" s="65">
        <v>382</v>
      </c>
      <c r="M11" s="65"/>
      <c r="N11" s="74">
        <f t="shared" si="4"/>
        <v>7043</v>
      </c>
      <c r="O11" s="65"/>
      <c r="P11" s="65"/>
      <c r="Q11" s="74">
        <f t="shared" si="0"/>
        <v>7043</v>
      </c>
      <c r="R11" s="74">
        <f t="shared" si="1"/>
        <v>2817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1044</v>
      </c>
      <c r="E13" s="189">
        <v>19</v>
      </c>
      <c r="F13" s="189"/>
      <c r="G13" s="74">
        <f t="shared" si="2"/>
        <v>1063</v>
      </c>
      <c r="H13" s="65"/>
      <c r="I13" s="65"/>
      <c r="J13" s="74">
        <f t="shared" si="3"/>
        <v>1063</v>
      </c>
      <c r="K13" s="65">
        <v>1035</v>
      </c>
      <c r="L13" s="65">
        <v>3</v>
      </c>
      <c r="M13" s="65"/>
      <c r="N13" s="74">
        <f t="shared" si="4"/>
        <v>1038</v>
      </c>
      <c r="O13" s="65"/>
      <c r="P13" s="65"/>
      <c r="Q13" s="74">
        <f t="shared" si="0"/>
        <v>1038</v>
      </c>
      <c r="R13" s="74">
        <f t="shared" si="1"/>
        <v>25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3784</v>
      </c>
      <c r="E14" s="189">
        <v>49</v>
      </c>
      <c r="F14" s="189"/>
      <c r="G14" s="74">
        <f t="shared" si="2"/>
        <v>3833</v>
      </c>
      <c r="H14" s="65"/>
      <c r="I14" s="65"/>
      <c r="J14" s="74">
        <f t="shared" si="3"/>
        <v>3833</v>
      </c>
      <c r="K14" s="65">
        <v>2849</v>
      </c>
      <c r="L14" s="65">
        <v>231</v>
      </c>
      <c r="M14" s="65"/>
      <c r="N14" s="74">
        <f t="shared" si="4"/>
        <v>3080</v>
      </c>
      <c r="O14" s="65"/>
      <c r="P14" s="65"/>
      <c r="Q14" s="74">
        <f t="shared" si="0"/>
        <v>3080</v>
      </c>
      <c r="R14" s="74">
        <f t="shared" si="1"/>
        <v>753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2001</v>
      </c>
      <c r="E15" s="457">
        <v>856</v>
      </c>
      <c r="F15" s="457"/>
      <c r="G15" s="74">
        <f t="shared" si="2"/>
        <v>2857</v>
      </c>
      <c r="H15" s="458"/>
      <c r="I15" s="458"/>
      <c r="J15" s="74">
        <f t="shared" si="3"/>
        <v>2857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2857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42509</v>
      </c>
      <c r="E17" s="194">
        <f>SUM(E9:E16)</f>
        <v>1010</v>
      </c>
      <c r="F17" s="194">
        <f>SUM(F9:F16)</f>
        <v>0</v>
      </c>
      <c r="G17" s="74">
        <f t="shared" si="2"/>
        <v>43519</v>
      </c>
      <c r="H17" s="75">
        <f>SUM(H9:H16)</f>
        <v>0</v>
      </c>
      <c r="I17" s="75">
        <f>SUM(I9:I16)</f>
        <v>0</v>
      </c>
      <c r="J17" s="74">
        <f t="shared" si="3"/>
        <v>43519</v>
      </c>
      <c r="K17" s="75">
        <f>SUM(K9:K16)</f>
        <v>14942</v>
      </c>
      <c r="L17" s="75">
        <f>SUM(L9:L16)</f>
        <v>1036</v>
      </c>
      <c r="M17" s="75">
        <f>SUM(M9:M16)</f>
        <v>0</v>
      </c>
      <c r="N17" s="74">
        <f t="shared" si="4"/>
        <v>15978</v>
      </c>
      <c r="O17" s="75">
        <f>SUM(O9:O16)</f>
        <v>0</v>
      </c>
      <c r="P17" s="75">
        <f>SUM(P9:P16)</f>
        <v>0</v>
      </c>
      <c r="Q17" s="74">
        <f t="shared" si="5"/>
        <v>15978</v>
      </c>
      <c r="R17" s="74">
        <f t="shared" si="6"/>
        <v>27541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2868</v>
      </c>
      <c r="E18" s="187"/>
      <c r="F18" s="187"/>
      <c r="G18" s="74">
        <f t="shared" si="2"/>
        <v>2868</v>
      </c>
      <c r="H18" s="63"/>
      <c r="I18" s="63"/>
      <c r="J18" s="74">
        <f t="shared" si="3"/>
        <v>2868</v>
      </c>
      <c r="K18" s="63">
        <v>867</v>
      </c>
      <c r="L18" s="63">
        <v>53</v>
      </c>
      <c r="M18" s="63"/>
      <c r="N18" s="74">
        <f t="shared" si="4"/>
        <v>920</v>
      </c>
      <c r="O18" s="63"/>
      <c r="P18" s="63"/>
      <c r="Q18" s="74">
        <f t="shared" si="5"/>
        <v>920</v>
      </c>
      <c r="R18" s="74">
        <f t="shared" si="6"/>
        <v>1948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30</v>
      </c>
      <c r="L22" s="65">
        <v>3</v>
      </c>
      <c r="M22" s="65"/>
      <c r="N22" s="74">
        <f t="shared" si="4"/>
        <v>33</v>
      </c>
      <c r="O22" s="65"/>
      <c r="P22" s="65"/>
      <c r="Q22" s="74">
        <f t="shared" si="5"/>
        <v>33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87</v>
      </c>
      <c r="L25" s="66">
        <f t="shared" si="7"/>
        <v>3</v>
      </c>
      <c r="M25" s="66">
        <f t="shared" si="7"/>
        <v>0</v>
      </c>
      <c r="N25" s="67">
        <f t="shared" si="4"/>
        <v>90</v>
      </c>
      <c r="O25" s="66">
        <f t="shared" si="7"/>
        <v>0</v>
      </c>
      <c r="P25" s="66">
        <f t="shared" si="7"/>
        <v>0</v>
      </c>
      <c r="Q25" s="67">
        <f t="shared" si="5"/>
        <v>90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16339</v>
      </c>
      <c r="E27" s="192">
        <f aca="true" t="shared" si="8" ref="E27:P27">SUM(E28:E31)</f>
        <v>0</v>
      </c>
      <c r="F27" s="192">
        <f t="shared" si="8"/>
        <v>427</v>
      </c>
      <c r="G27" s="71">
        <f t="shared" si="2"/>
        <v>15912</v>
      </c>
      <c r="H27" s="70">
        <f t="shared" si="8"/>
        <v>35</v>
      </c>
      <c r="I27" s="70">
        <f t="shared" si="8"/>
        <v>112</v>
      </c>
      <c r="J27" s="71">
        <f t="shared" si="3"/>
        <v>15835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15835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11635</v>
      </c>
      <c r="E30" s="189"/>
      <c r="F30" s="189"/>
      <c r="G30" s="74">
        <f t="shared" si="2"/>
        <v>11635</v>
      </c>
      <c r="H30" s="72">
        <v>35</v>
      </c>
      <c r="I30" s="72">
        <v>18</v>
      </c>
      <c r="J30" s="74">
        <f t="shared" si="3"/>
        <v>11652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11652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4704</v>
      </c>
      <c r="E31" s="189"/>
      <c r="F31" s="189">
        <v>427</v>
      </c>
      <c r="G31" s="74">
        <f t="shared" si="2"/>
        <v>4277</v>
      </c>
      <c r="H31" s="72"/>
      <c r="I31" s="72">
        <v>94</v>
      </c>
      <c r="J31" s="74">
        <f t="shared" si="3"/>
        <v>4183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4183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16369</v>
      </c>
      <c r="E38" s="194">
        <f aca="true" t="shared" si="12" ref="E38:P38">E27+E32+E37</f>
        <v>0</v>
      </c>
      <c r="F38" s="194">
        <f t="shared" si="12"/>
        <v>427</v>
      </c>
      <c r="G38" s="74">
        <f t="shared" si="2"/>
        <v>15942</v>
      </c>
      <c r="H38" s="75">
        <f t="shared" si="12"/>
        <v>35</v>
      </c>
      <c r="I38" s="75">
        <f t="shared" si="12"/>
        <v>112</v>
      </c>
      <c r="J38" s="74">
        <f t="shared" si="3"/>
        <v>15865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15865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61836</v>
      </c>
      <c r="E40" s="438">
        <f>E17+E18+E19+E25+E38+E39</f>
        <v>1010</v>
      </c>
      <c r="F40" s="438">
        <f aca="true" t="shared" si="13" ref="F40:R40">F17+F18+F19+F25+F38+F39</f>
        <v>427</v>
      </c>
      <c r="G40" s="438">
        <f t="shared" si="13"/>
        <v>62419</v>
      </c>
      <c r="H40" s="438">
        <f t="shared" si="13"/>
        <v>35</v>
      </c>
      <c r="I40" s="438">
        <f t="shared" si="13"/>
        <v>112</v>
      </c>
      <c r="J40" s="438">
        <f t="shared" si="13"/>
        <v>62342</v>
      </c>
      <c r="K40" s="438">
        <f t="shared" si="13"/>
        <v>15896</v>
      </c>
      <c r="L40" s="438">
        <f t="shared" si="13"/>
        <v>1092</v>
      </c>
      <c r="M40" s="438">
        <f t="shared" si="13"/>
        <v>0</v>
      </c>
      <c r="N40" s="438">
        <f t="shared" si="13"/>
        <v>16988</v>
      </c>
      <c r="O40" s="438">
        <f t="shared" si="13"/>
        <v>0</v>
      </c>
      <c r="P40" s="438">
        <f t="shared" si="13"/>
        <v>0</v>
      </c>
      <c r="Q40" s="438">
        <f t="shared" si="13"/>
        <v>16988</v>
      </c>
      <c r="R40" s="438">
        <f t="shared" si="13"/>
        <v>45354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6"/>
      <c r="L44" s="616"/>
      <c r="M44" s="616"/>
      <c r="N44" s="616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01.01.2013-30.09.2013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101</v>
      </c>
      <c r="D11" s="119">
        <f>SUM(D12:D14)</f>
        <v>0</v>
      </c>
      <c r="E11" s="120">
        <f>SUM(E12:E14)</f>
        <v>101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101</v>
      </c>
      <c r="D12" s="108"/>
      <c r="E12" s="120">
        <f aca="true" t="shared" si="0" ref="E12:E42">C12-D12</f>
        <v>101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101</v>
      </c>
      <c r="D19" s="104">
        <f>D11+D15+D16</f>
        <v>0</v>
      </c>
      <c r="E19" s="118">
        <f>E11+E15+E16</f>
        <v>101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648</v>
      </c>
      <c r="D24" s="119">
        <f>SUM(D25:D27)</f>
        <v>648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648</v>
      </c>
      <c r="D26" s="108">
        <v>648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491</v>
      </c>
      <c r="D28" s="108">
        <v>491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460</v>
      </c>
      <c r="D38" s="105">
        <f>SUM(D39:D42)</f>
        <v>460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460</v>
      </c>
      <c r="D42" s="108">
        <v>460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1599</v>
      </c>
      <c r="D43" s="104">
        <f>D24+D28+D29+D31+D30+D32+D33+D38</f>
        <v>1599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1700</v>
      </c>
      <c r="D44" s="103">
        <f>D43+D21+D19+D9</f>
        <v>1599</v>
      </c>
      <c r="E44" s="118">
        <f>E43+E21+E19+E9</f>
        <v>101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1227</v>
      </c>
      <c r="D68" s="108"/>
      <c r="E68" s="119">
        <f t="shared" si="1"/>
        <v>1227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338</v>
      </c>
      <c r="D71" s="105">
        <f>SUM(D72:D74)</f>
        <v>338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185</v>
      </c>
      <c r="D72" s="108">
        <v>185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153</v>
      </c>
      <c r="D74" s="108">
        <v>153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4017</v>
      </c>
      <c r="D75" s="103">
        <f>D76+D78</f>
        <v>4017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4017</v>
      </c>
      <c r="D76" s="108">
        <v>4017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1310</v>
      </c>
      <c r="D85" s="104">
        <f>SUM(D86:D90)+D94</f>
        <v>1310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329</v>
      </c>
      <c r="D87" s="108">
        <v>329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747</v>
      </c>
      <c r="D89" s="108">
        <v>747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161</v>
      </c>
      <c r="D90" s="103">
        <f>SUM(D91:D93)</f>
        <v>161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161</v>
      </c>
      <c r="D93" s="108">
        <v>161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73</v>
      </c>
      <c r="D94" s="108">
        <v>73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426</v>
      </c>
      <c r="D95" s="108">
        <v>426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6091</v>
      </c>
      <c r="D96" s="104">
        <f>D85+D80+D75+D71+D95</f>
        <v>6091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7318</v>
      </c>
      <c r="D97" s="104">
        <f>D96+D68+D66</f>
        <v>6091</v>
      </c>
      <c r="E97" s="104">
        <f>E96+E68+E66</f>
        <v>1227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897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892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22" sqref="A2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01.01.2013-30.09.2013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12481</v>
      </c>
      <c r="G12" s="98">
        <v>35</v>
      </c>
      <c r="H12" s="98">
        <v>18</v>
      </c>
      <c r="I12" s="434">
        <f>F12+G12-H12</f>
        <v>12498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3431</v>
      </c>
      <c r="G15" s="98"/>
      <c r="H15" s="98">
        <v>94</v>
      </c>
      <c r="I15" s="434">
        <f t="shared" si="0"/>
        <v>3337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15942</v>
      </c>
      <c r="G17" s="85">
        <f t="shared" si="1"/>
        <v>35</v>
      </c>
      <c r="H17" s="85">
        <f t="shared" si="1"/>
        <v>112</v>
      </c>
      <c r="I17" s="434">
        <f t="shared" si="0"/>
        <v>15865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3233741</v>
      </c>
      <c r="D19" s="98"/>
      <c r="E19" s="98"/>
      <c r="F19" s="98">
        <v>3176</v>
      </c>
      <c r="G19" s="98"/>
      <c r="H19" s="98">
        <v>15</v>
      </c>
      <c r="I19" s="434">
        <f t="shared" si="0"/>
        <v>3161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2359</v>
      </c>
      <c r="G23" s="98"/>
      <c r="H23" s="98">
        <v>90</v>
      </c>
      <c r="I23" s="434">
        <f t="shared" si="0"/>
        <v>2269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4233741</v>
      </c>
      <c r="D26" s="85">
        <f t="shared" si="2"/>
        <v>0</v>
      </c>
      <c r="E26" s="85">
        <f t="shared" si="2"/>
        <v>0</v>
      </c>
      <c r="F26" s="85">
        <f t="shared" si="2"/>
        <v>5535</v>
      </c>
      <c r="G26" s="85">
        <f t="shared" si="2"/>
        <v>0</v>
      </c>
      <c r="H26" s="85">
        <f t="shared" si="2"/>
        <v>105</v>
      </c>
      <c r="I26" s="434">
        <f t="shared" si="0"/>
        <v>5430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897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01.01.2013-30.09.2013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898</v>
      </c>
      <c r="B19" s="37"/>
      <c r="C19" s="441">
        <v>5050</v>
      </c>
      <c r="D19" s="575">
        <v>0.9999</v>
      </c>
      <c r="E19" s="441"/>
      <c r="F19" s="443">
        <f t="shared" si="0"/>
        <v>5050</v>
      </c>
    </row>
    <row r="20" spans="1:16" ht="11.25" customHeight="1">
      <c r="A20" s="38" t="s">
        <v>565</v>
      </c>
      <c r="B20" s="39" t="s">
        <v>832</v>
      </c>
      <c r="C20" s="429">
        <f>SUM(C12:C19)</f>
        <v>16574</v>
      </c>
      <c r="D20" s="429"/>
      <c r="E20" s="429">
        <f>SUM(E12:E18)</f>
        <v>0</v>
      </c>
      <c r="F20" s="442">
        <f>SUM(F12:F19)</f>
        <v>16574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165</v>
      </c>
      <c r="D25" s="575">
        <v>0.25</v>
      </c>
      <c r="E25" s="441"/>
      <c r="F25" s="443">
        <f>C25-E25</f>
        <v>165</v>
      </c>
    </row>
    <row r="26" spans="1:6" ht="25.5">
      <c r="A26" s="36" t="s">
        <v>877</v>
      </c>
      <c r="B26" s="37"/>
      <c r="C26" s="441">
        <v>11487</v>
      </c>
      <c r="D26" s="575">
        <v>0.2488</v>
      </c>
      <c r="E26" s="441"/>
      <c r="F26" s="443">
        <f>C26-E26</f>
        <v>11487</v>
      </c>
    </row>
    <row r="27" spans="1:16" ht="12" customHeight="1">
      <c r="A27" s="38" t="s">
        <v>601</v>
      </c>
      <c r="B27" s="39" t="s">
        <v>836</v>
      </c>
      <c r="C27" s="429">
        <f>SUM(C25:C26)</f>
        <v>11652</v>
      </c>
      <c r="D27" s="429"/>
      <c r="E27" s="429">
        <f>SUM(E25:E25)</f>
        <v>0</v>
      </c>
      <c r="F27" s="442">
        <f>SUM(F25:F26)</f>
        <v>11652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878</v>
      </c>
      <c r="B29" s="37"/>
      <c r="C29" s="441">
        <v>2</v>
      </c>
      <c r="D29" s="575">
        <v>0.0678</v>
      </c>
      <c r="E29" s="441"/>
      <c r="F29" s="443">
        <f aca="true" t="shared" si="1" ref="F29:F39">C29-E29</f>
        <v>2</v>
      </c>
    </row>
    <row r="30" spans="1:6" ht="12.75">
      <c r="A30" s="36" t="s">
        <v>879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880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881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882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883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884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" customHeight="1">
      <c r="A36" s="36" t="s">
        <v>885</v>
      </c>
      <c r="B36" s="37"/>
      <c r="C36" s="441">
        <v>0</v>
      </c>
      <c r="D36" s="575">
        <v>0.25</v>
      </c>
      <c r="E36" s="441"/>
      <c r="F36" s="443">
        <f t="shared" si="1"/>
        <v>0</v>
      </c>
    </row>
    <row r="37" spans="1:6" ht="12.75">
      <c r="A37" s="36" t="s">
        <v>886</v>
      </c>
      <c r="B37" s="37"/>
      <c r="C37" s="441">
        <v>1</v>
      </c>
      <c r="D37" s="575">
        <v>0</v>
      </c>
      <c r="E37" s="441"/>
      <c r="F37" s="443">
        <f t="shared" si="1"/>
        <v>1</v>
      </c>
    </row>
    <row r="38" spans="1:16" ht="12" customHeight="1">
      <c r="A38" s="36" t="s">
        <v>887</v>
      </c>
      <c r="B38" s="37"/>
      <c r="C38" s="441">
        <v>39</v>
      </c>
      <c r="D38" s="575">
        <v>0</v>
      </c>
      <c r="E38" s="576"/>
      <c r="F38" s="443">
        <f t="shared" si="1"/>
        <v>39</v>
      </c>
      <c r="G38" s="516"/>
      <c r="H38" s="516"/>
      <c r="I38" s="516"/>
      <c r="J38" s="516"/>
      <c r="K38" s="516"/>
      <c r="L38" s="516"/>
      <c r="M38" s="516"/>
      <c r="N38" s="516"/>
      <c r="O38" s="516"/>
      <c r="P38" s="516"/>
    </row>
    <row r="39" spans="1:6" ht="15" customHeight="1">
      <c r="A39" s="36" t="s">
        <v>888</v>
      </c>
      <c r="B39" s="37"/>
      <c r="C39" s="441">
        <v>0</v>
      </c>
      <c r="D39" s="575">
        <v>0.262</v>
      </c>
      <c r="E39" s="576"/>
      <c r="F39" s="443">
        <f t="shared" si="1"/>
        <v>0</v>
      </c>
    </row>
    <row r="40" spans="1:6" ht="12.75">
      <c r="A40" s="36" t="s">
        <v>889</v>
      </c>
      <c r="B40" s="37"/>
      <c r="C40" s="441">
        <v>274</v>
      </c>
      <c r="D40" s="575">
        <v>0.1163</v>
      </c>
      <c r="E40" s="441">
        <v>274</v>
      </c>
      <c r="F40" s="443">
        <f>C40-E40</f>
        <v>0</v>
      </c>
    </row>
    <row r="41" spans="1:6" ht="12.75">
      <c r="A41" s="36" t="s">
        <v>890</v>
      </c>
      <c r="B41" s="37"/>
      <c r="C41" s="441">
        <v>1311</v>
      </c>
      <c r="D41" s="575">
        <v>1</v>
      </c>
      <c r="E41" s="441"/>
      <c r="F41" s="443">
        <f>C41-E41</f>
        <v>1311</v>
      </c>
    </row>
    <row r="42" spans="1:6" ht="12.75">
      <c r="A42" s="36" t="s">
        <v>891</v>
      </c>
      <c r="B42" s="37"/>
      <c r="C42" s="441">
        <v>2279</v>
      </c>
      <c r="D42" s="575">
        <v>0.25</v>
      </c>
      <c r="E42" s="441"/>
      <c r="F42" s="443">
        <f>C42-E42</f>
        <v>2279</v>
      </c>
    </row>
    <row r="43" spans="1:6" ht="15.75" customHeight="1">
      <c r="A43" s="38" t="s">
        <v>838</v>
      </c>
      <c r="B43" s="39" t="s">
        <v>839</v>
      </c>
      <c r="C43" s="429">
        <f>SUM(C29:C42)</f>
        <v>4037</v>
      </c>
      <c r="D43" s="577"/>
      <c r="E43" s="429">
        <f>SUM(E29:E41)</f>
        <v>280</v>
      </c>
      <c r="F43" s="442">
        <f>SUM(F29:F42)</f>
        <v>3757</v>
      </c>
    </row>
    <row r="44" spans="1:6" ht="13.5">
      <c r="A44" s="41" t="s">
        <v>840</v>
      </c>
      <c r="B44" s="39" t="s">
        <v>841</v>
      </c>
      <c r="C44" s="429">
        <f>C43+C27+C20</f>
        <v>32263</v>
      </c>
      <c r="D44" s="577"/>
      <c r="E44" s="429">
        <f>E43+E28+E23</f>
        <v>280</v>
      </c>
      <c r="F44" s="442">
        <f>F43+F28+F23+F27+F20</f>
        <v>31983</v>
      </c>
    </row>
    <row r="45" spans="1:6" ht="12.75">
      <c r="A45" s="34" t="s">
        <v>842</v>
      </c>
      <c r="B45" s="39"/>
      <c r="C45" s="429"/>
      <c r="D45" s="577"/>
      <c r="E45" s="429"/>
      <c r="F45" s="442"/>
    </row>
    <row r="46" spans="1:6" ht="12.75">
      <c r="A46" s="36" t="s">
        <v>830</v>
      </c>
      <c r="B46" s="40"/>
      <c r="C46" s="429"/>
      <c r="D46" s="577"/>
      <c r="E46" s="429"/>
      <c r="F46" s="442"/>
    </row>
    <row r="47" spans="1:6" ht="12.75">
      <c r="A47" s="36">
        <v>1</v>
      </c>
      <c r="B47" s="40"/>
      <c r="C47" s="441"/>
      <c r="D47" s="575"/>
      <c r="E47" s="441"/>
      <c r="F47" s="443">
        <f>C47-E47</f>
        <v>0</v>
      </c>
    </row>
    <row r="48" spans="1:6" ht="12.75">
      <c r="A48" s="36" t="s">
        <v>831</v>
      </c>
      <c r="B48" s="40"/>
      <c r="C48" s="441"/>
      <c r="D48" s="575"/>
      <c r="E48" s="441"/>
      <c r="F48" s="443">
        <f>C48-E48</f>
        <v>0</v>
      </c>
    </row>
    <row r="49" spans="1:6" ht="13.5">
      <c r="A49" s="38" t="s">
        <v>565</v>
      </c>
      <c r="B49" s="39" t="s">
        <v>843</v>
      </c>
      <c r="C49" s="429">
        <f>SUM(C47:C48)</f>
        <v>0</v>
      </c>
      <c r="D49" s="577"/>
      <c r="E49" s="429">
        <f>SUM(E47:E48)</f>
        <v>0</v>
      </c>
      <c r="F49" s="442">
        <f>SUM(F47:F48)</f>
        <v>0</v>
      </c>
    </row>
    <row r="50" spans="1:6" ht="12.75">
      <c r="A50" s="36" t="s">
        <v>833</v>
      </c>
      <c r="B50" s="40"/>
      <c r="C50" s="429"/>
      <c r="D50" s="577"/>
      <c r="E50" s="429"/>
      <c r="F50" s="442"/>
    </row>
    <row r="51" spans="1:6" ht="12.75">
      <c r="A51" s="36" t="s">
        <v>544</v>
      </c>
      <c r="B51" s="40"/>
      <c r="C51" s="441"/>
      <c r="D51" s="575"/>
      <c r="E51" s="441"/>
      <c r="F51" s="443">
        <f>C51-E51</f>
        <v>0</v>
      </c>
    </row>
    <row r="52" spans="1:6" ht="12" customHeight="1">
      <c r="A52" s="36" t="s">
        <v>547</v>
      </c>
      <c r="B52" s="40"/>
      <c r="C52" s="441"/>
      <c r="D52" s="575"/>
      <c r="E52" s="441"/>
      <c r="F52" s="443">
        <f>C52-E52</f>
        <v>0</v>
      </c>
    </row>
    <row r="53" spans="1:6" ht="13.5">
      <c r="A53" s="38" t="s">
        <v>582</v>
      </c>
      <c r="B53" s="39" t="s">
        <v>844</v>
      </c>
      <c r="C53" s="429">
        <f>SUM(C51:C52)</f>
        <v>0</v>
      </c>
      <c r="D53" s="577"/>
      <c r="E53" s="429">
        <f>SUM(E51:E52)</f>
        <v>0</v>
      </c>
      <c r="F53" s="442">
        <f>SUM(F51:F52)</f>
        <v>0</v>
      </c>
    </row>
    <row r="54" spans="1:6" ht="12.75">
      <c r="A54" s="36" t="s">
        <v>835</v>
      </c>
      <c r="B54" s="40"/>
      <c r="C54" s="429"/>
      <c r="D54" s="577"/>
      <c r="E54" s="429"/>
      <c r="F54" s="442"/>
    </row>
    <row r="55" spans="1:6" ht="12.75">
      <c r="A55" s="36" t="s">
        <v>544</v>
      </c>
      <c r="B55" s="40"/>
      <c r="C55" s="441"/>
      <c r="D55" s="575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575"/>
      <c r="E56" s="441"/>
      <c r="F56" s="443">
        <f>C56-E56</f>
        <v>0</v>
      </c>
    </row>
    <row r="57" spans="1:6" ht="12" customHeight="1">
      <c r="A57" s="38" t="s">
        <v>601</v>
      </c>
      <c r="B57" s="39" t="s">
        <v>845</v>
      </c>
      <c r="C57" s="429">
        <f>SUM(C55:C56)</f>
        <v>0</v>
      </c>
      <c r="D57" s="577"/>
      <c r="E57" s="429">
        <f>SUM(E55:E56)</f>
        <v>0</v>
      </c>
      <c r="F57" s="442">
        <f>SUM(F55:F56)</f>
        <v>0</v>
      </c>
    </row>
    <row r="58" spans="1:6" ht="12.75">
      <c r="A58" s="36" t="s">
        <v>837</v>
      </c>
      <c r="B58" s="40"/>
      <c r="C58" s="429"/>
      <c r="D58" s="577"/>
      <c r="E58" s="429"/>
      <c r="F58" s="442"/>
    </row>
    <row r="59" spans="1:16" ht="11.25" customHeight="1">
      <c r="A59" s="36">
        <v>1</v>
      </c>
      <c r="B59" s="37"/>
      <c r="C59" s="441"/>
      <c r="D59" s="575"/>
      <c r="E59" s="441"/>
      <c r="F59" s="443">
        <f>C59-E59</f>
        <v>0</v>
      </c>
      <c r="G59" s="516"/>
      <c r="H59" s="516"/>
      <c r="I59" s="516"/>
      <c r="J59" s="516"/>
      <c r="K59" s="516"/>
      <c r="L59" s="516"/>
      <c r="M59" s="516"/>
      <c r="N59" s="516"/>
      <c r="O59" s="516"/>
      <c r="P59" s="516"/>
    </row>
    <row r="60" spans="1:6" ht="15" customHeight="1">
      <c r="A60" s="36" t="s">
        <v>547</v>
      </c>
      <c r="B60" s="40"/>
      <c r="C60" s="441"/>
      <c r="D60" s="575"/>
      <c r="E60" s="441"/>
      <c r="F60" s="443">
        <f>C60-E60</f>
        <v>0</v>
      </c>
    </row>
    <row r="61" spans="1:6" ht="13.5">
      <c r="A61" s="38" t="s">
        <v>838</v>
      </c>
      <c r="B61" s="39" t="s">
        <v>846</v>
      </c>
      <c r="C61" s="429">
        <f>SUM(C59:C60)</f>
        <v>0</v>
      </c>
      <c r="D61" s="577"/>
      <c r="E61" s="429">
        <f>SUM(E59:E60)</f>
        <v>0</v>
      </c>
      <c r="F61" s="442">
        <f>SUM(F59:F60)</f>
        <v>0</v>
      </c>
    </row>
    <row r="62" spans="1:6" ht="13.5">
      <c r="A62" s="41" t="s">
        <v>847</v>
      </c>
      <c r="B62" s="39" t="s">
        <v>848</v>
      </c>
      <c r="C62" s="429">
        <f>C61+C57+C53+C49</f>
        <v>0</v>
      </c>
      <c r="D62" s="577"/>
      <c r="E62" s="429">
        <f>E61+E57+E53+E49</f>
        <v>0</v>
      </c>
      <c r="F62" s="442">
        <f>F61+F57+F53+F49</f>
        <v>0</v>
      </c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896</v>
      </c>
      <c r="B64" s="453"/>
      <c r="C64" s="634" t="s">
        <v>849</v>
      </c>
      <c r="D64" s="634"/>
      <c r="E64" s="634"/>
      <c r="F64" s="634"/>
    </row>
    <row r="65" spans="1:6" ht="12.75">
      <c r="A65" s="517"/>
      <c r="B65" s="518"/>
      <c r="C65" s="517" t="s">
        <v>866</v>
      </c>
      <c r="D65" s="517"/>
      <c r="E65" s="517"/>
      <c r="F65" s="517"/>
    </row>
    <row r="66" spans="1:6" ht="12.75">
      <c r="A66" s="517"/>
      <c r="B66" s="518"/>
      <c r="C66" s="634" t="s">
        <v>857</v>
      </c>
      <c r="D66" s="634"/>
      <c r="E66" s="634"/>
      <c r="F66" s="634"/>
    </row>
    <row r="67" spans="3:5" ht="12.75">
      <c r="C67" s="517" t="s">
        <v>867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38:D39 F38:F39 C40:F42 C12:F19 C29:F37 C25:F26 C2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2013-11-27T07:18:38Z</cp:lastPrinted>
  <dcterms:created xsi:type="dcterms:W3CDTF">2000-06-29T12:02:40Z</dcterms:created>
  <dcterms:modified xsi:type="dcterms:W3CDTF">2013-11-27T07:18:41Z</dcterms:modified>
  <cp:category/>
  <cp:version/>
  <cp:contentType/>
  <cp:contentStatus/>
</cp:coreProperties>
</file>