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0" windowWidth="10290" windowHeight="10260" tabRatio="829" firstSheet="2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0">'справка № 1-КИС-БАЛАНС'!$A$1:$F$48</definedName>
    <definedName name="_xlnm.Print_Area" localSheetId="1">'справка № 2-КИС-ОД'!$A$1:$F$33</definedName>
    <definedName name="_xlnm.Print_Area" localSheetId="2">'справка № 3-КИС-ОПП'!$A$1:$G$40</definedName>
    <definedName name="_xlnm.Print_Area" localSheetId="3">'справка № 4-КИС-ОСК'!$A$1:$H$37</definedName>
    <definedName name="_xlnm.Print_Area" localSheetId="4">'справка № 5-КИС'!$A$1:$P$19</definedName>
    <definedName name="_xlnm.Print_Area" localSheetId="5">'справка № 6-КИС'!$A$1:$E$48</definedName>
    <definedName name="_xlnm.Print_Area" localSheetId="6">'справка №7-КИС'!$A$1:$R$107</definedName>
    <definedName name="_xlnm.Print_Area" localSheetId="7">'справка №8-КИС'!$A$1:$C$26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4-КИС-ОСК'!$9:$9</definedName>
    <definedName name="_xlnm.Print_Titles" localSheetId="4">'справка № 5-КИС'!$8:$8</definedName>
    <definedName name="_xlnm.Print_Titles" localSheetId="6">'справка №7-КИС'!$11:$11</definedName>
  </definedNames>
  <calcPr calcMode="manual" fullCalcOnLoad="1"/>
</workbook>
</file>

<file path=xl/comments7.xml><?xml version="1.0" encoding="utf-8"?>
<comments xmlns="http://schemas.openxmlformats.org/spreadsheetml/2006/main">
  <authors>
    <author/>
  </authors>
  <commentList>
    <comment ref="A6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 xml:space="preserve">10.10
</t>
        </r>
      </text>
    </comment>
  </commentList>
</comments>
</file>

<file path=xl/sharedStrings.xml><?xml version="1.0" encoding="utf-8"?>
<sst xmlns="http://schemas.openxmlformats.org/spreadsheetml/2006/main" count="886" uniqueCount="458">
  <si>
    <t xml:space="preserve">Справка № 1 </t>
  </si>
  <si>
    <t xml:space="preserve"> СЧЕТОВОДЕН  БАЛАНС </t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</si>
  <si>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</si>
  <si>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</si>
  <si>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</si>
  <si>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</si>
  <si>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</si>
  <si>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</si>
  <si>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</si>
  <si>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</si>
  <si>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</si>
  <si>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</si>
  <si>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</si>
  <si>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</si>
  <si>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</si>
  <si>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</si>
  <si>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</si>
  <si>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</si>
  <si>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</si>
  <si>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</si>
  <si>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</si>
  <si>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</si>
  <si>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</si>
  <si>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</si>
  <si>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</si>
  <si>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</si>
  <si>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</si>
  <si>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</si>
  <si>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</si>
  <si>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</si>
  <si>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</si>
  <si>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</si>
  <si>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</si>
  <si>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</si>
  <si>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</si>
  <si>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</si>
  <si>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</si>
  <si>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</si>
  <si>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</si>
  <si>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</si>
  <si>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</si>
  <si>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</si>
  <si>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</si>
  <si>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</si>
  <si>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</si>
  <si>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</si>
  <si>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</si>
  <si>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</si>
  <si>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</si>
  <si>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</si>
  <si>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</si>
  <si>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</si>
  <si>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</si>
  <si>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</si>
  <si>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</si>
  <si>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</si>
  <si>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</si>
  <si>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</si>
  <si>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</si>
  <si>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</si>
  <si>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</si>
  <si>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</si>
  <si>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</si>
  <si>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</si>
  <si>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</si>
  <si>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</si>
  <si>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</si>
  <si>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</si>
  <si>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</si>
  <si>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</si>
  <si>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</si>
  <si>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</si>
  <si>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</si>
  <si>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Ръководител:………………………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</si>
  <si>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</si>
  <si>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</si>
  <si>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</si>
  <si>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</si>
  <si>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</si>
  <si>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</si>
  <si>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</si>
  <si>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</si>
  <si>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</si>
  <si>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</si>
  <si>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</si>
  <si>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</si>
  <si>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</si>
  <si>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</si>
  <si>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</si>
  <si>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</si>
  <si>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</si>
  <si>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</si>
  <si>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</si>
  <si>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</si>
  <si>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</si>
  <si>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</si>
  <si>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</si>
  <si>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</si>
  <si>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</si>
  <si>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</si>
  <si>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</si>
  <si>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</si>
  <si>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</si>
  <si>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</si>
  <si>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</si>
  <si>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</si>
  <si>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</si>
  <si>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</si>
  <si>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</si>
  <si>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</si>
  <si>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</si>
  <si>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</si>
  <si>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</si>
  <si>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</si>
  <si>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</si>
  <si>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</si>
  <si>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</si>
  <si>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</si>
  <si>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</si>
  <si>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</si>
  <si>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</si>
  <si>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</si>
  <si>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</si>
  <si>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</si>
  <si>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</si>
  <si>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</si>
  <si>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</si>
  <si>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</si>
  <si>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</si>
  <si>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</si>
  <si>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</si>
  <si>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</si>
  <si>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</si>
  <si>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</si>
  <si>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</si>
  <si>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</si>
  <si>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</si>
  <si>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</si>
  <si>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</si>
  <si>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</si>
  <si>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</si>
  <si>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</si>
  <si>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</si>
  <si>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</si>
  <si>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</si>
  <si>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</si>
  <si>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</si>
  <si>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</si>
  <si>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</si>
  <si>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</si>
  <si>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</si>
  <si>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</si>
  <si>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</si>
  <si>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</si>
  <si>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</si>
  <si>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</si>
  <si>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</si>
  <si>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</si>
  <si>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</si>
  <si>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</si>
  <si>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</si>
  <si>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</si>
  <si>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</si>
  <si>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</si>
  <si>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</si>
  <si>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</si>
  <si>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</si>
  <si>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</si>
  <si>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</si>
  <si>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</si>
  <si>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</si>
  <si>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</si>
  <si>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</si>
  <si>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</si>
  <si>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</si>
  <si>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</si>
  <si>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</si>
  <si>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</si>
  <si>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</si>
  <si>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</si>
  <si>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</si>
  <si>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</si>
  <si>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</si>
  <si>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</si>
  <si>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</si>
  <si>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</si>
  <si>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</si>
  <si>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</si>
  <si>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</si>
  <si>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</si>
  <si>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</si>
  <si>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</si>
  <si>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</si>
  <si>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</si>
  <si>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</si>
  <si>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</si>
  <si>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</si>
  <si>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</si>
  <si>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</si>
  <si>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</si>
  <si>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</si>
  <si>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</si>
  <si>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</si>
  <si>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</si>
  <si>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</si>
  <si>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</si>
  <si>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 xml:space="preserve">Справка № 6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</si>
  <si>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</si>
  <si>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</si>
  <si>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</si>
  <si>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</si>
  <si>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</si>
  <si>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</si>
  <si>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</si>
  <si>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</si>
  <si>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</si>
  <si>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</si>
  <si>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</si>
  <si>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</si>
  <si>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</si>
  <si>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</si>
  <si>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</si>
  <si>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</si>
  <si>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</si>
  <si>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</si>
  <si>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</si>
  <si>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</si>
  <si>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</si>
  <si>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</si>
  <si>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</si>
  <si>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</si>
  <si>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</si>
  <si>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</si>
  <si>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</si>
  <si>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t>банка депозитар</t>
  </si>
  <si>
    <t>управляващо дружество</t>
  </si>
  <si>
    <t>други кредитни институции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</si>
  <si>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</si>
  <si>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</si>
  <si>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</si>
  <si>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</si>
  <si>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</si>
  <si>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 xml:space="preserve">Справка № 7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</si>
  <si>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</si>
  <si>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</si>
  <si>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</si>
  <si>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</si>
  <si>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</si>
  <si>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</si>
  <si>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</si>
  <si>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</si>
  <si>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</si>
  <si>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</si>
  <si>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</si>
  <si>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</si>
  <si>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</si>
  <si>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</si>
  <si>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</si>
  <si>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</si>
  <si>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</si>
  <si>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</si>
  <si>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</si>
  <si>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</si>
  <si>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</si>
  <si>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</si>
  <si>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</si>
  <si>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</si>
  <si>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</si>
  <si>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</si>
  <si>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</si>
  <si>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</si>
  <si>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</si>
  <si>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</si>
  <si>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</si>
  <si>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</si>
  <si>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</si>
  <si>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</si>
  <si>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</si>
  <si>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</si>
  <si>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</si>
  <si>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</si>
  <si>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BG1200002068</t>
  </si>
  <si>
    <t>HRATPLRA0008</t>
  </si>
  <si>
    <t>Zagreb Stock Exchange</t>
  </si>
  <si>
    <t>CROBEX</t>
  </si>
  <si>
    <t>HRK</t>
  </si>
  <si>
    <t>HRDDJHRA0007</t>
  </si>
  <si>
    <t>HRKODTRA0007</t>
  </si>
  <si>
    <t>HRKOEIRA0009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</si>
  <si>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</si>
  <si>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</si>
  <si>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</si>
  <si>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</si>
  <si>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</si>
  <si>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</si>
  <si>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</si>
  <si>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</si>
  <si>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</si>
  <si>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</si>
  <si>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</si>
  <si>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</si>
  <si>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</si>
  <si>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</si>
  <si>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</si>
  <si>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</si>
  <si>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</si>
  <si>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</si>
  <si>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</si>
  <si>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</si>
  <si>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</si>
  <si>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</si>
  <si>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</si>
  <si>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</si>
  <si>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</si>
  <si>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</si>
  <si>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</si>
  <si>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</si>
  <si>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</si>
  <si>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</si>
  <si>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</si>
  <si>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</si>
  <si>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</si>
  <si>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</si>
  <si>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</si>
  <si>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</si>
  <si>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</si>
  <si>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</si>
  <si>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</si>
  <si>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</si>
  <si>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</si>
  <si>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</si>
  <si>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</si>
  <si>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</si>
  <si>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</si>
  <si>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</si>
  <si>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</si>
  <si>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</si>
  <si>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 xml:space="preserve">                                                                                                                  </t>
  </si>
  <si>
    <t>Справка № 8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</si>
  <si>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</si>
  <si>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</si>
  <si>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</si>
  <si>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</si>
  <si>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</si>
  <si>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</si>
  <si>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</si>
  <si>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</si>
  <si>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</si>
  <si>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</si>
  <si>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</si>
  <si>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</si>
  <si>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</si>
  <si>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</si>
  <si>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</si>
  <si>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</si>
  <si>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1. Акции в </t>
  </si>
  <si>
    <t>BG1100049078</t>
  </si>
  <si>
    <t>HRADRSPA0009</t>
  </si>
  <si>
    <t>ROFPTAACNOR5</t>
  </si>
  <si>
    <t>Съставител:………………………</t>
  </si>
  <si>
    <t>Справка за краткосрочните вземания и задължения</t>
  </si>
  <si>
    <t>Справка за финансовите инструменти</t>
  </si>
  <si>
    <t>Брой/            Номинал</t>
  </si>
  <si>
    <t>Справка за приходите/разходите от лихви</t>
  </si>
  <si>
    <t>BG11MPKAAT18</t>
  </si>
  <si>
    <t>BG1100003059</t>
  </si>
  <si>
    <t>BG1100001053</t>
  </si>
  <si>
    <t>ROSIFCACNOR8</t>
  </si>
  <si>
    <t>RSKOBBE16946</t>
  </si>
  <si>
    <t>TRETAVH00018</t>
  </si>
  <si>
    <t>TRETTRK00010</t>
  </si>
  <si>
    <t>TRAYKBNK91N6</t>
  </si>
  <si>
    <t>BG9000005108</t>
  </si>
  <si>
    <t>Забележка:</t>
  </si>
  <si>
    <t xml:space="preserve">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</t>
  </si>
  <si>
    <t xml:space="preserve">2. В случай, че финансовият инструмент е компонент на повече от един индекс, се посочва основният (водещият) индекс за съответния пазар. </t>
  </si>
  <si>
    <t>BG1100025110</t>
  </si>
  <si>
    <t>BG11SOSOBT18</t>
  </si>
  <si>
    <t>ROSNPPACNOR9</t>
  </si>
  <si>
    <t>TREMGTI00012</t>
  </si>
  <si>
    <t>Десислава Петкова</t>
  </si>
  <si>
    <t>RSNISHE79420</t>
  </si>
  <si>
    <t>Наименование на КИС: ДФ СКАЙ Нови Акции</t>
  </si>
  <si>
    <t>BG1100075065</t>
  </si>
  <si>
    <t>EUR</t>
  </si>
  <si>
    <t>BG9000007104</t>
  </si>
  <si>
    <t>BG1100012050</t>
  </si>
  <si>
    <r>
      <t>2. Задължения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към  финансови предприятия, в т.ч.:</t>
    </r>
  </si>
  <si>
    <r>
      <t>Забележка: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Вземанията и задълженията от и към чужбина се посочват в отделна справка за всяка страна.</t>
    </r>
  </si>
  <si>
    <t>да</t>
  </si>
  <si>
    <t>не</t>
  </si>
  <si>
    <t>BG1100109070</t>
  </si>
  <si>
    <t>TRAARCLK91H5</t>
  </si>
  <si>
    <t>TRAEREGL91G3</t>
  </si>
  <si>
    <t>SI0031102120</t>
  </si>
  <si>
    <t xml:space="preserve">Отчетен период 31/12/2014 г. </t>
  </si>
  <si>
    <t xml:space="preserve">Дата  21/01/2015 г. </t>
  </si>
  <si>
    <t>Венцислава Миронова</t>
  </si>
  <si>
    <t xml:space="preserve"> Съставител:………………………</t>
  </si>
  <si>
    <t>TURK TRAKTOR</t>
  </si>
  <si>
    <t>TAV HAVALIMANLARI HOLDING A.S</t>
  </si>
  <si>
    <t>MIGROS TICARET AS</t>
  </si>
  <si>
    <t>ENKA INSAAT VE SANAYI AS</t>
  </si>
  <si>
    <t>YAPI VE KREDI BANKASI A.S.</t>
  </si>
  <si>
    <t>TURKCELL</t>
  </si>
  <si>
    <t>HACI OMER SABANCI HOLDING</t>
  </si>
  <si>
    <t>KOC HOLDING</t>
  </si>
  <si>
    <t>TURKIYE IS BANKASI-C</t>
  </si>
  <si>
    <t>TURKIYE GARANTI BANKASI</t>
  </si>
  <si>
    <t>EREGLI DEMIR VE CELIK FABRIKALARI TAS</t>
  </si>
  <si>
    <t>ARCELIK</t>
  </si>
  <si>
    <t>AKENERJI ELEKTRIK URETIM AS</t>
  </si>
  <si>
    <t>KRKA, D. D., NOVO MESTO</t>
  </si>
  <si>
    <t>VETERINARSKI ZAVOD A.D.</t>
  </si>
  <si>
    <t>NOVOSADSKI SAJAM AD</t>
  </si>
  <si>
    <t>NIS A.D. NOVI SAD</t>
  </si>
  <si>
    <t>RTC LUKA LEGET A.D.</t>
  </si>
  <si>
    <t>KOMERCIJALNA BANKA AD BEOGRAD</t>
  </si>
  <si>
    <t>ALFAPLAM A.D. - VRANJE</t>
  </si>
  <si>
    <t>AIK Banka AD</t>
  </si>
  <si>
    <t>PB AGROBANKA AD BEOGRAD</t>
  </si>
  <si>
    <t>TRANSELECTRICA SA</t>
  </si>
  <si>
    <t>OMV PETROM SA</t>
  </si>
  <si>
    <t>ROSNGNACNOR3</t>
  </si>
  <si>
    <t>S.N.G.N. ROMGAZ S.A.</t>
  </si>
  <si>
    <t>SIF OLTENIA CRAIOVA</t>
  </si>
  <si>
    <t>SIF TRANSILVANIA SA</t>
  </si>
  <si>
    <t>SIF MOLDOVA SA</t>
  </si>
  <si>
    <t>SIF BANAT CRISANA</t>
  </si>
  <si>
    <t>SANTIERUL NAVAL ORSOVA SA</t>
  </si>
  <si>
    <t>FARMACEUTICA REMEDIA SA</t>
  </si>
  <si>
    <t>SC FONDUL PROPRIETATEA SA - BUCURESTI</t>
  </si>
  <si>
    <t>BRD-GROUPE SOCIETE GENERALE</t>
  </si>
  <si>
    <t>KONCAR-ELETROINDUSTRIJA D.D.</t>
  </si>
  <si>
    <t>KONCHAR TRANSFORMATORI</t>
  </si>
  <si>
    <t>DURO DAKOVIC HOLDING D.D.</t>
  </si>
  <si>
    <t>ATLANTSKA PLOVIDBA DD</t>
  </si>
  <si>
    <t>ADRIS GRUPA DD-PFD</t>
  </si>
  <si>
    <t>СОФИЯ КОМЕРС - ЗАЛОЖНИ КЪЩИ АД</t>
  </si>
  <si>
    <t>СОФАРМА АД</t>
  </si>
  <si>
    <t>М+С ХИДРАВЛИК АД</t>
  </si>
  <si>
    <t>ЗЪРНЕНИ ХРАНИ БЪЛГАРИЯ АД</t>
  </si>
  <si>
    <t>ПРАЙМ ПРОПЪРТИ БГ АДСИЦ</t>
  </si>
  <si>
    <t>МОНБАТ АД</t>
  </si>
  <si>
    <t>АЛБЕНА ИНВЕСТ - ХОЛДИНГ АД</t>
  </si>
  <si>
    <t>BG1100046066</t>
  </si>
  <si>
    <t>ХИМИМПОРТ АД</t>
  </si>
  <si>
    <t>ГЛОБЕКС ИСТЕЙТ ФОНД АДСИЦ</t>
  </si>
  <si>
    <t>ЧЕЗ РАЗПРЕДЕЛЕНИЕ БЪЛГАРИЯ АД</t>
  </si>
  <si>
    <t>ИНДУСТРИАЛЕН ХОЛДИНГ БЪЛГАРИЯ АД</t>
  </si>
  <si>
    <t>ИД ЕЛАНА ВИСОКОДОХОДЕН ФОНД АД</t>
  </si>
  <si>
    <t>АКТИВ ПРОПЪРТИС АДСИЦ</t>
  </si>
  <si>
    <t>ТРЕЙС ГРУП ХОЛД АД - СОФИЯ</t>
  </si>
  <si>
    <t xml:space="preserve">AK BANK                   </t>
  </si>
  <si>
    <t>ФОНД ЗА НЕДВИЖИМИ ИМОТИ БЪЛГАРИЯ АДСИЦ</t>
  </si>
  <si>
    <t>ОББ ПЛАТИНУМ ЕВРО ОБЛИГАЦИИ</t>
  </si>
  <si>
    <t>ДФ ЕЛАНА ГЛОБАЛЕН ФОНД В АКЦИИ</t>
  </si>
  <si>
    <r>
      <t>Наименование</t>
    </r>
    <r>
      <rPr>
        <b/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>на КИС: ДФ Скай Нови Акции</t>
    </r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</si>
</sst>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,##0.00_ ;[Red]\-#,##0.00\ "/>
    <numFmt numFmtId="178" formatCode="#,##0_ ;[Red]\-#,##0\ "/>
    <numFmt numFmtId="179" formatCode="0.000%"/>
    <numFmt numFmtId="180" formatCode="0.0"/>
    <numFmt numFmtId="181" formatCode="_(* #,##0_);_(* \(#,##0\);_(* &quot;-&quot;_);_(@_)"/>
    <numFmt numFmtId="182" formatCode="0.0000"/>
    <numFmt numFmtId="183" formatCode="#,##0.000"/>
    <numFmt numFmtId="184" formatCode="#,##0.0"/>
    <numFmt numFmtId="185" formatCode="[$-809]dd\ mmmm\ yyyy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%"/>
    <numFmt numFmtId="193" formatCode="0.000000"/>
    <numFmt numFmtId="194" formatCode="#,##0.00000000000"/>
  </numFmts>
  <fonts count="55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z val="9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61" applyFont="1" applyAlignment="1" applyProtection="1">
      <alignment horizontal="left" wrapText="1"/>
      <protection locked="0"/>
    </xf>
    <xf numFmtId="0" fontId="5" fillId="0" borderId="0" xfId="60" applyFont="1" applyAlignment="1" applyProtection="1">
      <alignment horizontal="left" wrapText="1"/>
      <protection locked="0"/>
    </xf>
    <xf numFmtId="0" fontId="6" fillId="0" borderId="0" xfId="62" applyFont="1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176" fontId="5" fillId="0" borderId="0" xfId="0" applyNumberFormat="1" applyFont="1" applyFill="1" applyAlignment="1">
      <alignment horizontal="left"/>
    </xf>
    <xf numFmtId="184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33" borderId="10" xfId="6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 applyProtection="1">
      <alignment wrapText="1"/>
      <protection/>
    </xf>
    <xf numFmtId="181" fontId="5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0" fontId="5" fillId="0" borderId="0" xfId="66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6" fillId="0" borderId="10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left" vertical="center" wrapText="1"/>
      <protection/>
    </xf>
    <xf numFmtId="173" fontId="6" fillId="0" borderId="10" xfId="62" applyNumberFormat="1" applyFont="1" applyBorder="1" applyAlignment="1" applyProtection="1">
      <alignment horizontal="right" vertical="center"/>
      <protection/>
    </xf>
    <xf numFmtId="0" fontId="6" fillId="0" borderId="10" xfId="62" applyFont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horizontal="right" vertical="center"/>
    </xf>
    <xf numFmtId="10" fontId="5" fillId="0" borderId="10" xfId="66" applyNumberFormat="1" applyFont="1" applyFill="1" applyBorder="1" applyAlignment="1" applyProtection="1">
      <alignment horizontal="right" vertical="center"/>
      <protection/>
    </xf>
    <xf numFmtId="179" fontId="5" fillId="0" borderId="10" xfId="66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8" fontId="5" fillId="34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173" fontId="5" fillId="0" borderId="0" xfId="0" applyNumberFormat="1" applyFont="1" applyAlignment="1">
      <alignment horizontal="left"/>
    </xf>
    <xf numFmtId="0" fontId="5" fillId="0" borderId="0" xfId="6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73" fontId="5" fillId="0" borderId="0" xfId="63" applyNumberFormat="1" applyFont="1" applyFill="1" applyBorder="1" applyAlignment="1" applyProtection="1">
      <alignment horizontal="left" wrapText="1"/>
      <protection/>
    </xf>
    <xf numFmtId="1" fontId="5" fillId="0" borderId="0" xfId="63" applyNumberFormat="1" applyFont="1" applyFill="1" applyBorder="1" applyAlignment="1" applyProtection="1">
      <alignment horizontal="left" wrapText="1"/>
      <protection/>
    </xf>
    <xf numFmtId="0" fontId="6" fillId="0" borderId="0" xfId="63" applyFont="1" applyFill="1" applyBorder="1" applyAlignment="1" applyProtection="1">
      <alignment horizontal="left" wrapText="1"/>
      <protection locked="0"/>
    </xf>
    <xf numFmtId="173" fontId="5" fillId="0" borderId="0" xfId="63" applyNumberFormat="1" applyFont="1" applyFill="1" applyBorder="1" applyAlignment="1" applyProtection="1">
      <alignment horizontal="left" wrapText="1"/>
      <protection locked="0"/>
    </xf>
    <xf numFmtId="0" fontId="5" fillId="0" borderId="0" xfId="63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/>
    </xf>
    <xf numFmtId="0" fontId="6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3" fontId="5" fillId="0" borderId="10" xfId="63" applyNumberFormat="1" applyFont="1" applyFill="1" applyBorder="1" applyAlignment="1" applyProtection="1">
      <alignment horizontal="right" vertical="center" wrapText="1"/>
      <protection/>
    </xf>
    <xf numFmtId="0" fontId="5" fillId="0" borderId="0" xfId="59" applyFont="1" applyFill="1">
      <alignment/>
      <protection/>
    </xf>
    <xf numFmtId="0" fontId="6" fillId="0" borderId="0" xfId="59" applyFont="1" applyFill="1">
      <alignment/>
      <protection/>
    </xf>
    <xf numFmtId="0" fontId="5" fillId="0" borderId="0" xfId="59" applyFont="1" applyFill="1" applyProtection="1">
      <alignment/>
      <protection/>
    </xf>
    <xf numFmtId="0" fontId="5" fillId="0" borderId="0" xfId="58" applyFont="1" applyFill="1" applyAlignment="1" applyProtection="1">
      <alignment horizontal="left" vertical="center"/>
      <protection locked="0"/>
    </xf>
    <xf numFmtId="0" fontId="5" fillId="0" borderId="0" xfId="59" applyFont="1" applyFill="1" applyBorder="1" applyProtection="1">
      <alignment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horizontal="left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5" fillId="0" borderId="0" xfId="59" applyFont="1" applyFill="1" applyBorder="1" applyAlignment="1" applyProtection="1">
      <alignment horizontal="left" wrapText="1"/>
      <protection/>
    </xf>
    <xf numFmtId="0" fontId="5" fillId="0" borderId="0" xfId="59" applyFont="1" applyFill="1" applyAlignment="1" applyProtection="1">
      <alignment horizontal="left" wrapText="1"/>
      <protection/>
    </xf>
    <xf numFmtId="0" fontId="5" fillId="0" borderId="0" xfId="59" applyFont="1" applyFill="1" applyAlignment="1">
      <alignment horizontal="left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wrapText="1"/>
      <protection/>
    </xf>
    <xf numFmtId="1" fontId="5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wrapText="1"/>
      <protection/>
    </xf>
    <xf numFmtId="0" fontId="6" fillId="0" borderId="0" xfId="58" applyFont="1" applyFill="1" applyBorder="1" applyAlignment="1" applyProtection="1">
      <alignment horizontal="right"/>
      <protection/>
    </xf>
    <xf numFmtId="1" fontId="6" fillId="0" borderId="0" xfId="58" applyNumberFormat="1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Protection="1">
      <alignment/>
      <protection locked="0"/>
    </xf>
    <xf numFmtId="1" fontId="5" fillId="0" borderId="0" xfId="58" applyNumberFormat="1" applyFont="1" applyFill="1" applyBorder="1" applyAlignment="1" applyProtection="1">
      <alignment vertical="center" wrapText="1"/>
      <protection locked="0"/>
    </xf>
    <xf numFmtId="0" fontId="5" fillId="0" borderId="0" xfId="59" applyFont="1" applyFill="1" applyBorder="1">
      <alignment/>
      <protection/>
    </xf>
    <xf numFmtId="0" fontId="6" fillId="0" borderId="0" xfId="58" applyFont="1" applyFill="1" applyAlignment="1" applyProtection="1">
      <alignment horizontal="center"/>
      <protection locked="0"/>
    </xf>
    <xf numFmtId="0" fontId="5" fillId="0" borderId="0" xfId="59" applyFont="1" applyFill="1" applyProtection="1">
      <alignment/>
      <protection locked="0"/>
    </xf>
    <xf numFmtId="0" fontId="5" fillId="0" borderId="0" xfId="59" applyFont="1" applyFill="1" applyAlignment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9" applyFont="1" applyFill="1" applyAlignment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center" vertical="center"/>
      <protection/>
    </xf>
    <xf numFmtId="0" fontId="6" fillId="0" borderId="10" xfId="59" applyFont="1" applyFill="1" applyBorder="1" applyAlignment="1">
      <alignment vertical="center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8" applyFont="1" applyFill="1" applyBorder="1" applyAlignment="1" applyProtection="1">
      <alignment horizontal="left" vertical="center" wrapText="1"/>
      <protection/>
    </xf>
    <xf numFmtId="3" fontId="5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58" applyFont="1" applyFill="1" applyBorder="1" applyAlignment="1" applyProtection="1">
      <alignment horizontal="right" vertical="center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37" borderId="10" xfId="63" applyFont="1" applyFill="1" applyBorder="1" applyAlignment="1">
      <alignment horizontal="center" wrapText="1"/>
      <protection/>
    </xf>
    <xf numFmtId="0" fontId="6" fillId="37" borderId="10" xfId="63" applyFont="1" applyFill="1" applyBorder="1" applyAlignment="1">
      <alignment horizontal="left" vertical="center" wrapText="1"/>
      <protection/>
    </xf>
    <xf numFmtId="3" fontId="6" fillId="37" borderId="10" xfId="63" applyNumberFormat="1" applyFont="1" applyFill="1" applyBorder="1" applyAlignment="1" applyProtection="1">
      <alignment horizontal="right" vertical="center" wrapText="1"/>
      <protection locked="0"/>
    </xf>
    <xf numFmtId="0" fontId="6" fillId="38" borderId="10" xfId="63" applyFont="1" applyFill="1" applyBorder="1" applyAlignment="1">
      <alignment horizontal="left" vertical="center" wrapText="1"/>
      <protection/>
    </xf>
    <xf numFmtId="174" fontId="6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 wrapText="1"/>
    </xf>
    <xf numFmtId="174" fontId="6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0" fontId="5" fillId="0" borderId="10" xfId="6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/>
    </xf>
    <xf numFmtId="181" fontId="6" fillId="0" borderId="10" xfId="63" applyNumberFormat="1" applyFont="1" applyFill="1" applyBorder="1" applyAlignment="1">
      <alignment horizontal="right" vertical="center" wrapText="1"/>
      <protection/>
    </xf>
    <xf numFmtId="181" fontId="6" fillId="0" borderId="10" xfId="63" applyNumberFormat="1" applyFont="1" applyFill="1" applyBorder="1" applyAlignment="1" applyProtection="1">
      <alignment horizontal="right" vertical="center" wrapText="1"/>
      <protection locked="0"/>
    </xf>
    <xf numFmtId="181" fontId="6" fillId="0" borderId="10" xfId="63" applyNumberFormat="1" applyFont="1" applyFill="1" applyBorder="1" applyAlignment="1" applyProtection="1">
      <alignment horizontal="right" vertical="center" wrapText="1"/>
      <protection/>
    </xf>
    <xf numFmtId="181" fontId="5" fillId="0" borderId="10" xfId="63" applyNumberFormat="1" applyFont="1" applyFill="1" applyBorder="1" applyAlignment="1" applyProtection="1">
      <alignment horizontal="right" vertical="center" wrapText="1"/>
      <protection/>
    </xf>
    <xf numFmtId="181" fontId="5" fillId="0" borderId="10" xfId="63" applyNumberFormat="1" applyFont="1" applyFill="1" applyBorder="1" applyAlignment="1" applyProtection="1">
      <alignment horizontal="right" vertical="center" wrapText="1"/>
      <protection locked="0"/>
    </xf>
    <xf numFmtId="181" fontId="0" fillId="0" borderId="10" xfId="0" applyNumberFormat="1" applyBorder="1" applyAlignment="1">
      <alignment/>
    </xf>
    <xf numFmtId="181" fontId="6" fillId="37" borderId="10" xfId="63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>
      <alignment/>
    </xf>
    <xf numFmtId="174" fontId="6" fillId="35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17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/>
    </xf>
    <xf numFmtId="17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178" fontId="0" fillId="0" borderId="10" xfId="0" applyNumberFormat="1" applyFill="1" applyBorder="1" applyAlignment="1" applyProtection="1">
      <alignment/>
      <protection locked="0"/>
    </xf>
    <xf numFmtId="10" fontId="6" fillId="0" borderId="10" xfId="66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94" fontId="5" fillId="0" borderId="0" xfId="0" applyNumberFormat="1" applyFont="1" applyAlignment="1">
      <alignment horizontal="left"/>
    </xf>
    <xf numFmtId="3" fontId="6" fillId="0" borderId="0" xfId="0" applyNumberFormat="1" applyFont="1" applyFill="1" applyAlignment="1">
      <alignment vertical="center"/>
    </xf>
    <xf numFmtId="174" fontId="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60" applyFont="1" applyAlignment="1" applyProtection="1">
      <alignment horizontal="right" wrapText="1"/>
      <protection locked="0"/>
    </xf>
    <xf numFmtId="0" fontId="6" fillId="0" borderId="0" xfId="6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wrapText="1"/>
    </xf>
    <xf numFmtId="0" fontId="6" fillId="0" borderId="0" xfId="6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wrapText="1"/>
    </xf>
    <xf numFmtId="0" fontId="6" fillId="0" borderId="0" xfId="60" applyFont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6" fillId="0" borderId="0" xfId="62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61" applyFont="1" applyBorder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right" vertical="top"/>
      <protection locked="0"/>
    </xf>
    <xf numFmtId="0" fontId="6" fillId="0" borderId="0" xfId="6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 wrapText="1"/>
      <protection/>
    </xf>
    <xf numFmtId="173" fontId="5" fillId="0" borderId="0" xfId="0" applyNumberFormat="1" applyFont="1" applyFill="1" applyBorder="1" applyAlignment="1">
      <alignment horizontal="right" vertical="center"/>
    </xf>
    <xf numFmtId="0" fontId="6" fillId="0" borderId="0" xfId="63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right" wrapText="1"/>
      <protection locked="0"/>
    </xf>
    <xf numFmtId="0" fontId="6" fillId="0" borderId="0" xfId="60" applyFont="1" applyFill="1" applyBorder="1" applyAlignment="1" applyProtection="1">
      <alignment horizontal="left" wrapText="1"/>
      <protection locked="0"/>
    </xf>
    <xf numFmtId="0" fontId="6" fillId="0" borderId="0" xfId="61" applyFont="1" applyFill="1" applyBorder="1" applyAlignment="1">
      <alignment horizontal="right" wrapText="1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63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59" applyFont="1" applyFill="1" applyAlignment="1" applyProtection="1">
      <alignment horizontal="right" vertical="center"/>
      <protection locked="0"/>
    </xf>
    <xf numFmtId="0" fontId="6" fillId="0" borderId="0" xfId="58" applyFont="1" applyFill="1" applyBorder="1" applyAlignment="1" applyProtection="1">
      <alignment horizontal="right" vertical="center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60" applyFont="1" applyFill="1" applyBorder="1" applyAlignment="1" applyProtection="1">
      <alignment horizontal="right" vertical="top"/>
      <protection locked="0"/>
    </xf>
    <xf numFmtId="0" fontId="6" fillId="0" borderId="0" xfId="58" applyFont="1" applyFill="1" applyBorder="1" applyAlignment="1" applyProtection="1">
      <alignment horizontal="right" vertical="center" wrapText="1"/>
      <protection locked="0"/>
    </xf>
    <xf numFmtId="0" fontId="5" fillId="0" borderId="0" xfId="58" applyFont="1" applyFill="1" applyBorder="1" applyAlignment="1" applyProtection="1">
      <alignment horizontal="right" vertical="center" wrapText="1"/>
      <protection/>
    </xf>
    <xf numFmtId="0" fontId="4" fillId="0" borderId="0" xfId="59" applyFont="1" applyFill="1" applyBorder="1" applyAlignment="1">
      <alignment horizontal="right"/>
      <protection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60" applyFont="1" applyFill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5</xdr:row>
      <xdr:rowOff>38100</xdr:rowOff>
    </xdr:from>
    <xdr:to>
      <xdr:col>10</xdr:col>
      <xdr:colOff>9525</xdr:colOff>
      <xdr:row>6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9060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11</xdr:col>
      <xdr:colOff>400050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9810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180975</xdr:rowOff>
    </xdr:from>
    <xdr:to>
      <xdr:col>11</xdr:col>
      <xdr:colOff>419100</xdr:colOff>
      <xdr:row>10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17811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D62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40.7109375" style="12" customWidth="1"/>
    <col min="2" max="3" width="11.7109375" style="12" customWidth="1"/>
    <col min="4" max="4" width="40.7109375" style="12" customWidth="1"/>
    <col min="5" max="6" width="11.7109375" style="12" customWidth="1"/>
    <col min="7" max="7" width="9.140625" style="12" customWidth="1"/>
    <col min="8" max="8" width="9.7109375" style="12" bestFit="1" customWidth="1"/>
    <col min="9" max="16384" width="9.140625" style="12" customWidth="1"/>
  </cols>
  <sheetData>
    <row r="1" spans="1:6" ht="15">
      <c r="A1" s="256" t="s">
        <v>0</v>
      </c>
      <c r="B1" s="256"/>
      <c r="C1" s="256"/>
      <c r="D1" s="256"/>
      <c r="E1" s="256"/>
      <c r="F1" s="256"/>
    </row>
    <row r="2" spans="1:6" ht="15">
      <c r="A2" s="257" t="s">
        <v>1</v>
      </c>
      <c r="B2" s="257"/>
      <c r="C2" s="257"/>
      <c r="D2" s="257"/>
      <c r="E2" s="257"/>
      <c r="F2" s="257"/>
    </row>
    <row r="3" spans="1:6" ht="15">
      <c r="A3" s="257"/>
      <c r="B3" s="257"/>
      <c r="C3" s="257"/>
      <c r="D3" s="257"/>
      <c r="E3" s="257"/>
      <c r="F3" s="257"/>
    </row>
    <row r="4" spans="1:6" ht="15">
      <c r="A4" s="253" t="s">
        <v>457</v>
      </c>
      <c r="B4" s="253"/>
      <c r="C4" s="253"/>
      <c r="D4" s="252" t="s">
        <v>2</v>
      </c>
      <c r="E4" s="252"/>
      <c r="F4" s="252"/>
    </row>
    <row r="5" spans="1:6" ht="15">
      <c r="A5" s="253" t="s">
        <v>395</v>
      </c>
      <c r="B5" s="253"/>
      <c r="C5" s="253"/>
      <c r="D5" s="13"/>
      <c r="E5" s="14"/>
      <c r="F5" s="15" t="s">
        <v>3</v>
      </c>
    </row>
    <row r="6" spans="1:6" ht="36" customHeight="1">
      <c r="A6" s="25" t="s">
        <v>4</v>
      </c>
      <c r="B6" s="26" t="s">
        <v>5</v>
      </c>
      <c r="C6" s="26" t="s">
        <v>6</v>
      </c>
      <c r="D6" s="27" t="s">
        <v>7</v>
      </c>
      <c r="E6" s="26" t="s">
        <v>8</v>
      </c>
      <c r="F6" s="26" t="s">
        <v>9</v>
      </c>
    </row>
    <row r="7" spans="1:6" ht="15">
      <c r="A7" s="25" t="s">
        <v>10</v>
      </c>
      <c r="B7" s="25">
        <v>1</v>
      </c>
      <c r="C7" s="25">
        <v>2</v>
      </c>
      <c r="D7" s="27" t="s">
        <v>10</v>
      </c>
      <c r="E7" s="25">
        <v>1</v>
      </c>
      <c r="F7" s="25">
        <v>2</v>
      </c>
    </row>
    <row r="8" spans="1:6" ht="15">
      <c r="A8" s="28" t="s">
        <v>11</v>
      </c>
      <c r="B8" s="29"/>
      <c r="C8" s="30"/>
      <c r="D8" s="31" t="s">
        <v>12</v>
      </c>
      <c r="E8" s="45"/>
      <c r="F8" s="30"/>
    </row>
    <row r="9" spans="1:30" ht="15">
      <c r="A9" s="32" t="s">
        <v>13</v>
      </c>
      <c r="B9" s="33"/>
      <c r="C9" s="34"/>
      <c r="D9" s="32" t="s">
        <v>14</v>
      </c>
      <c r="E9" s="46">
        <v>11468044</v>
      </c>
      <c r="F9" s="47">
        <v>9168882.6073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5">
      <c r="A10" s="35" t="s">
        <v>15</v>
      </c>
      <c r="B10" s="33"/>
      <c r="C10" s="36"/>
      <c r="D10" s="32" t="s">
        <v>16</v>
      </c>
      <c r="E10" s="48"/>
      <c r="F10" s="4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45">
      <c r="A11" s="35" t="s">
        <v>17</v>
      </c>
      <c r="B11" s="33"/>
      <c r="C11" s="36"/>
      <c r="D11" s="35" t="s">
        <v>18</v>
      </c>
      <c r="E11" s="50">
        <v>968188</v>
      </c>
      <c r="F11" s="51">
        <v>1671484.6399999992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30" customHeight="1">
      <c r="A12" s="35" t="s">
        <v>19</v>
      </c>
      <c r="B12" s="33"/>
      <c r="C12" s="36"/>
      <c r="D12" s="35" t="s">
        <v>20</v>
      </c>
      <c r="E12" s="33"/>
      <c r="F12" s="3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5">
      <c r="A13" s="35" t="s">
        <v>21</v>
      </c>
      <c r="B13" s="33"/>
      <c r="C13" s="36"/>
      <c r="D13" s="35" t="s">
        <v>22</v>
      </c>
      <c r="E13" s="33"/>
      <c r="F13" s="3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5">
      <c r="A14" s="32" t="s">
        <v>23</v>
      </c>
      <c r="B14" s="33"/>
      <c r="C14" s="34"/>
      <c r="D14" s="121" t="s">
        <v>24</v>
      </c>
      <c r="E14" s="46">
        <f>E11+E12+E13</f>
        <v>968188</v>
      </c>
      <c r="F14" s="46">
        <f>F11+F12+F13</f>
        <v>1671484.6399999992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5">
      <c r="A15" s="32" t="s">
        <v>25</v>
      </c>
      <c r="B15" s="33"/>
      <c r="C15" s="34"/>
      <c r="D15" s="121" t="s">
        <v>26</v>
      </c>
      <c r="E15" s="237"/>
      <c r="F15" s="4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5">
      <c r="A16" s="32" t="s">
        <v>27</v>
      </c>
      <c r="B16" s="33"/>
      <c r="C16" s="34"/>
      <c r="D16" s="119" t="s">
        <v>28</v>
      </c>
      <c r="E16" s="52">
        <f>E17+E18</f>
        <v>-4404805</v>
      </c>
      <c r="F16" s="52">
        <f>F17+F18</f>
        <v>-4493477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5">
      <c r="A17" s="31" t="s">
        <v>29</v>
      </c>
      <c r="B17" s="33"/>
      <c r="C17" s="34"/>
      <c r="D17" s="119" t="s">
        <v>30</v>
      </c>
      <c r="E17" s="52">
        <v>5411778</v>
      </c>
      <c r="F17" s="238">
        <v>5323105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5">
      <c r="A18" s="31" t="s">
        <v>31</v>
      </c>
      <c r="B18" s="33"/>
      <c r="C18" s="34"/>
      <c r="D18" s="119" t="s">
        <v>32</v>
      </c>
      <c r="E18" s="52">
        <v>-9816583</v>
      </c>
      <c r="F18" s="238">
        <v>-9816582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5">
      <c r="A19" s="37" t="s">
        <v>33</v>
      </c>
      <c r="B19" s="38">
        <v>0</v>
      </c>
      <c r="C19" s="39"/>
      <c r="D19" s="239" t="s">
        <v>34</v>
      </c>
      <c r="E19" s="53">
        <f>+'справка № 2-КИС-ОД'!B29</f>
        <v>799899</v>
      </c>
      <c r="F19" s="240">
        <v>88672.8200000003</v>
      </c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5">
      <c r="A20" s="37" t="s">
        <v>35</v>
      </c>
      <c r="B20" s="29">
        <v>1394973</v>
      </c>
      <c r="C20" s="40">
        <v>217317.32</v>
      </c>
      <c r="D20" s="121" t="s">
        <v>36</v>
      </c>
      <c r="E20" s="54">
        <f>E16+E19</f>
        <v>-3604906</v>
      </c>
      <c r="F20" s="54">
        <f>F16+F19</f>
        <v>-4404804.18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5">
      <c r="A21" s="37" t="s">
        <v>37</v>
      </c>
      <c r="B21" s="29">
        <v>0</v>
      </c>
      <c r="C21" s="40">
        <v>505482.2</v>
      </c>
      <c r="D21" s="241" t="s">
        <v>38</v>
      </c>
      <c r="E21" s="55">
        <f>E9+E14+E20</f>
        <v>8831326</v>
      </c>
      <c r="F21" s="55">
        <f>F9+F14+F20</f>
        <v>6435563.067299999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5">
      <c r="A22" s="37" t="s">
        <v>39</v>
      </c>
      <c r="B22" s="38"/>
      <c r="C22" s="39"/>
      <c r="D22" s="239"/>
      <c r="E22" s="237"/>
      <c r="F22" s="51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5">
      <c r="A23" s="31" t="s">
        <v>23</v>
      </c>
      <c r="B23" s="41">
        <f>B19+B20+B21+B22</f>
        <v>1394973</v>
      </c>
      <c r="C23" s="41">
        <f>C19+C20+C21+C22</f>
        <v>722799.52</v>
      </c>
      <c r="D23" s="239"/>
      <c r="E23" s="237"/>
      <c r="F23" s="51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5">
      <c r="A24" s="31" t="s">
        <v>40</v>
      </c>
      <c r="B24" s="38"/>
      <c r="C24" s="42"/>
      <c r="D24" s="31" t="s">
        <v>41</v>
      </c>
      <c r="E24" s="33"/>
      <c r="F24" s="3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5">
      <c r="A25" s="37" t="s">
        <v>15</v>
      </c>
      <c r="B25" s="33">
        <f>B26+B27+B28+B29</f>
        <v>7140196.52</v>
      </c>
      <c r="C25" s="33">
        <f>C26+C27+C28+C29</f>
        <v>5371991.003278899</v>
      </c>
      <c r="D25" s="35" t="s">
        <v>42</v>
      </c>
      <c r="E25" s="33"/>
      <c r="F25" s="3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30">
      <c r="A26" s="37" t="s">
        <v>17</v>
      </c>
      <c r="B26" s="29">
        <f>7460418-B31</f>
        <v>7140196.52</v>
      </c>
      <c r="C26" s="40">
        <v>5371991.003278899</v>
      </c>
      <c r="D26" s="35" t="s">
        <v>43</v>
      </c>
      <c r="E26" s="38">
        <f>+E27+E28</f>
        <v>24352</v>
      </c>
      <c r="F26" s="39">
        <v>17660.6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6" ht="15">
      <c r="A27" s="37" t="s">
        <v>44</v>
      </c>
      <c r="B27" s="29"/>
      <c r="C27" s="40"/>
      <c r="D27" s="35" t="s">
        <v>45</v>
      </c>
      <c r="E27" s="29">
        <v>1667</v>
      </c>
      <c r="F27" s="40">
        <v>1052.5700000000002</v>
      </c>
    </row>
    <row r="28" spans="1:6" ht="15">
      <c r="A28" s="37" t="s">
        <v>19</v>
      </c>
      <c r="B28" s="29"/>
      <c r="C28" s="40"/>
      <c r="D28" s="35" t="s">
        <v>46</v>
      </c>
      <c r="E28" s="29">
        <v>22685</v>
      </c>
      <c r="F28" s="40">
        <v>16608.03</v>
      </c>
    </row>
    <row r="29" spans="1:6" ht="15">
      <c r="A29" s="37" t="s">
        <v>47</v>
      </c>
      <c r="B29" s="29"/>
      <c r="C29" s="40"/>
      <c r="D29" s="37" t="s">
        <v>48</v>
      </c>
      <c r="E29" s="29"/>
      <c r="F29" s="40"/>
    </row>
    <row r="30" spans="1:6" ht="15">
      <c r="A30" s="37" t="s">
        <v>49</v>
      </c>
      <c r="B30" s="29"/>
      <c r="C30" s="40"/>
      <c r="D30" s="35" t="s">
        <v>50</v>
      </c>
      <c r="E30" s="29"/>
      <c r="F30" s="40">
        <v>2.81</v>
      </c>
    </row>
    <row r="31" spans="1:6" ht="15">
      <c r="A31" s="37" t="s">
        <v>51</v>
      </c>
      <c r="B31" s="29">
        <v>320221.48</v>
      </c>
      <c r="C31" s="40">
        <v>347155.055517731</v>
      </c>
      <c r="D31" s="37" t="s">
        <v>52</v>
      </c>
      <c r="E31" s="29"/>
      <c r="F31" s="40"/>
    </row>
    <row r="32" spans="1:6" ht="30">
      <c r="A32" s="37" t="s">
        <v>53</v>
      </c>
      <c r="B32" s="29"/>
      <c r="C32" s="40"/>
      <c r="D32" s="35" t="s">
        <v>54</v>
      </c>
      <c r="E32" s="29"/>
      <c r="F32" s="40"/>
    </row>
    <row r="33" spans="1:6" ht="15">
      <c r="A33" s="37" t="s">
        <v>55</v>
      </c>
      <c r="B33" s="29"/>
      <c r="C33" s="40"/>
      <c r="D33" s="35" t="s">
        <v>56</v>
      </c>
      <c r="E33" s="29"/>
      <c r="F33" s="40"/>
    </row>
    <row r="34" spans="1:6" ht="15">
      <c r="A34" s="37" t="s">
        <v>57</v>
      </c>
      <c r="B34" s="29"/>
      <c r="C34" s="40"/>
      <c r="D34" s="35" t="s">
        <v>58</v>
      </c>
      <c r="E34" s="29"/>
      <c r="F34" s="40">
        <v>0</v>
      </c>
    </row>
    <row r="35" spans="1:6" ht="15">
      <c r="A35" s="31" t="s">
        <v>59</v>
      </c>
      <c r="B35" s="43">
        <f>B25+B30+B31+B32+B33+B34</f>
        <v>7460418</v>
      </c>
      <c r="C35" s="43">
        <f>C25+C30+C31+C32+C33+C34</f>
        <v>5719146.05879663</v>
      </c>
      <c r="D35" s="37" t="s">
        <v>60</v>
      </c>
      <c r="E35" s="56">
        <v>0</v>
      </c>
      <c r="F35" s="40">
        <v>0</v>
      </c>
    </row>
    <row r="36" spans="1:6" ht="33" customHeight="1">
      <c r="A36" s="31" t="s">
        <v>61</v>
      </c>
      <c r="B36" s="29"/>
      <c r="C36" s="30"/>
      <c r="D36" s="35" t="s">
        <v>62</v>
      </c>
      <c r="E36" s="29">
        <v>0</v>
      </c>
      <c r="F36" s="40">
        <v>0</v>
      </c>
    </row>
    <row r="37" spans="1:6" ht="13.5" customHeight="1">
      <c r="A37" s="35" t="s">
        <v>63</v>
      </c>
      <c r="B37" s="29">
        <v>0</v>
      </c>
      <c r="C37" s="40">
        <v>1883.44</v>
      </c>
      <c r="D37" s="35" t="s">
        <v>64</v>
      </c>
      <c r="E37" s="29">
        <v>0</v>
      </c>
      <c r="F37" s="40">
        <v>0</v>
      </c>
    </row>
    <row r="38" spans="1:6" ht="30">
      <c r="A38" s="35" t="s">
        <v>65</v>
      </c>
      <c r="B38" s="29">
        <v>0</v>
      </c>
      <c r="C38" s="40"/>
      <c r="D38" s="31" t="s">
        <v>23</v>
      </c>
      <c r="E38" s="231">
        <f>E25+E26+E30+E31+E32+E33+E34+E35+E36+E37</f>
        <v>24352</v>
      </c>
      <c r="F38" s="231">
        <f>F25+F26+F30+F31+F32+F33+F34+F35+F36+F37</f>
        <v>17663.41</v>
      </c>
    </row>
    <row r="39" spans="1:6" ht="15">
      <c r="A39" s="35" t="s">
        <v>66</v>
      </c>
      <c r="B39" s="29">
        <v>0</v>
      </c>
      <c r="C39" s="40">
        <v>0</v>
      </c>
      <c r="D39" s="31" t="s">
        <v>67</v>
      </c>
      <c r="E39" s="43">
        <f>E38</f>
        <v>24352</v>
      </c>
      <c r="F39" s="43">
        <f>F38</f>
        <v>17663.41</v>
      </c>
    </row>
    <row r="40" spans="1:6" ht="15">
      <c r="A40" s="35" t="s">
        <v>68</v>
      </c>
      <c r="B40" s="29">
        <v>286.75</v>
      </c>
      <c r="C40" s="40">
        <v>9396.858592287</v>
      </c>
      <c r="D40" s="37"/>
      <c r="E40" s="29"/>
      <c r="F40" s="40"/>
    </row>
    <row r="41" spans="1:6" ht="15">
      <c r="A41" s="32" t="s">
        <v>69</v>
      </c>
      <c r="B41" s="43">
        <f>B37+B38+B39+B40</f>
        <v>286.75</v>
      </c>
      <c r="C41" s="43">
        <f>C37+C38+C39+C40</f>
        <v>11280.298592287001</v>
      </c>
      <c r="D41" s="37"/>
      <c r="E41" s="29"/>
      <c r="F41" s="40"/>
    </row>
    <row r="42" spans="1:6" ht="15">
      <c r="A42" s="32" t="s">
        <v>70</v>
      </c>
      <c r="B42" s="43"/>
      <c r="C42" s="30">
        <v>5.24025268E-14</v>
      </c>
      <c r="D42" s="37"/>
      <c r="E42" s="29"/>
      <c r="F42" s="40"/>
    </row>
    <row r="43" spans="1:6" ht="15">
      <c r="A43" s="32" t="s">
        <v>67</v>
      </c>
      <c r="B43" s="43">
        <f>B23+B35+B41+B42</f>
        <v>8855677.75</v>
      </c>
      <c r="C43" s="43">
        <f>C23+C35+C41+C42</f>
        <v>6453225.877388918</v>
      </c>
      <c r="D43" s="37"/>
      <c r="E43" s="29"/>
      <c r="F43" s="40"/>
    </row>
    <row r="44" spans="1:8" ht="12.75" customHeight="1">
      <c r="A44" s="37"/>
      <c r="B44" s="43"/>
      <c r="C44" s="30"/>
      <c r="D44" s="37"/>
      <c r="E44" s="29"/>
      <c r="F44" s="40"/>
      <c r="H44" s="18"/>
    </row>
    <row r="45" spans="1:8" ht="15">
      <c r="A45" s="32" t="s">
        <v>71</v>
      </c>
      <c r="B45" s="44">
        <f>B16+B43</f>
        <v>8855677.75</v>
      </c>
      <c r="C45" s="44">
        <f>C16+C43</f>
        <v>6453225.877388918</v>
      </c>
      <c r="D45" s="32" t="s">
        <v>72</v>
      </c>
      <c r="E45" s="43">
        <f>E21+E39</f>
        <v>8855678</v>
      </c>
      <c r="F45" s="43">
        <f>F21+F39</f>
        <v>6453226.477299999</v>
      </c>
      <c r="H45" s="19"/>
    </row>
    <row r="46" spans="1:7" ht="15">
      <c r="A46" s="254"/>
      <c r="B46" s="254"/>
      <c r="C46" s="254"/>
      <c r="D46" s="254"/>
      <c r="E46" s="254"/>
      <c r="F46" s="254"/>
      <c r="G46" s="20"/>
    </row>
    <row r="47" spans="1:7" ht="15">
      <c r="A47" s="21" t="s">
        <v>396</v>
      </c>
      <c r="B47" s="251" t="s">
        <v>359</v>
      </c>
      <c r="C47" s="251"/>
      <c r="D47" s="255" t="s">
        <v>73</v>
      </c>
      <c r="E47" s="255"/>
      <c r="F47" s="255"/>
      <c r="G47" s="20"/>
    </row>
    <row r="48" spans="1:7" ht="15">
      <c r="A48" s="22"/>
      <c r="B48" s="255" t="s">
        <v>397</v>
      </c>
      <c r="C48" s="255"/>
      <c r="D48" s="255" t="s">
        <v>380</v>
      </c>
      <c r="E48" s="255"/>
      <c r="F48" s="255"/>
      <c r="G48" s="20"/>
    </row>
    <row r="49" spans="2:7" ht="15">
      <c r="B49" s="20"/>
      <c r="C49" s="20"/>
      <c r="D49" s="20"/>
      <c r="E49" s="20"/>
      <c r="F49" s="20"/>
      <c r="G49" s="20"/>
    </row>
    <row r="50" spans="3:6" ht="15">
      <c r="C50" s="20"/>
      <c r="D50" s="20"/>
      <c r="E50" s="23"/>
      <c r="F50" s="23"/>
    </row>
    <row r="51" spans="1:7" ht="15">
      <c r="A51" s="20"/>
      <c r="B51" s="20"/>
      <c r="C51" s="20"/>
      <c r="D51" s="20"/>
      <c r="E51" s="20"/>
      <c r="F51" s="20"/>
      <c r="G51" s="20"/>
    </row>
    <row r="52" ht="15">
      <c r="G52" s="20"/>
    </row>
    <row r="53" spans="1:7" ht="15">
      <c r="A53" s="20"/>
      <c r="B53" s="20"/>
      <c r="C53" s="20"/>
      <c r="D53" s="20"/>
      <c r="E53" s="20"/>
      <c r="F53" s="20"/>
      <c r="G53" s="20"/>
    </row>
    <row r="54" spans="1:7" ht="15">
      <c r="A54" s="20"/>
      <c r="B54" s="20"/>
      <c r="C54" s="20"/>
      <c r="D54" s="20"/>
      <c r="E54" s="20"/>
      <c r="F54" s="20"/>
      <c r="G54" s="20"/>
    </row>
    <row r="55" spans="1:7" ht="15">
      <c r="A55" s="20"/>
      <c r="B55" s="20"/>
      <c r="C55" s="20"/>
      <c r="D55" s="20"/>
      <c r="E55" s="20"/>
      <c r="F55" s="20"/>
      <c r="G55" s="20"/>
    </row>
    <row r="56" spans="1:7" ht="15">
      <c r="A56" s="20"/>
      <c r="B56" s="20"/>
      <c r="C56" s="20"/>
      <c r="D56" s="20"/>
      <c r="E56" s="20"/>
      <c r="F56" s="20"/>
      <c r="G56" s="20"/>
    </row>
    <row r="57" spans="1:7" ht="15">
      <c r="A57" s="20"/>
      <c r="B57" s="20"/>
      <c r="C57" s="20"/>
      <c r="D57" s="20"/>
      <c r="E57" s="20"/>
      <c r="F57" s="20"/>
      <c r="G57" s="20"/>
    </row>
    <row r="58" spans="1:7" ht="15">
      <c r="A58" s="20"/>
      <c r="B58" s="20"/>
      <c r="C58" s="20"/>
      <c r="D58" s="20"/>
      <c r="E58" s="20"/>
      <c r="F58" s="20"/>
      <c r="G58" s="20"/>
    </row>
    <row r="59" spans="1:7" ht="15">
      <c r="A59" s="20"/>
      <c r="B59" s="20"/>
      <c r="C59" s="20"/>
      <c r="D59" s="20"/>
      <c r="E59" s="20"/>
      <c r="F59" s="20"/>
      <c r="G59" s="20"/>
    </row>
    <row r="60" spans="1:7" ht="15">
      <c r="A60" s="20"/>
      <c r="B60" s="20"/>
      <c r="C60" s="20"/>
      <c r="D60" s="23"/>
      <c r="E60" s="20"/>
      <c r="F60" s="20"/>
      <c r="G60" s="20"/>
    </row>
    <row r="61" spans="1:7" s="16" customFormat="1" ht="15">
      <c r="A61" s="23"/>
      <c r="B61" s="23"/>
      <c r="C61" s="23"/>
      <c r="D61" s="23"/>
      <c r="E61" s="23"/>
      <c r="F61" s="23"/>
      <c r="G61" s="23"/>
    </row>
    <row r="62" spans="1:7" s="16" customFormat="1" ht="15">
      <c r="A62" s="23"/>
      <c r="B62" s="23"/>
      <c r="C62" s="23"/>
      <c r="D62" s="24"/>
      <c r="E62" s="23"/>
      <c r="F62" s="23"/>
      <c r="G62" s="23"/>
    </row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</sheetData>
  <sheetProtection selectLockedCells="1" selectUnlockedCells="1"/>
  <mergeCells count="11">
    <mergeCell ref="A1:F1"/>
    <mergeCell ref="A2:F2"/>
    <mergeCell ref="A5:C5"/>
    <mergeCell ref="A3:F3"/>
    <mergeCell ref="B48:C48"/>
    <mergeCell ref="B47:C47"/>
    <mergeCell ref="D4:F4"/>
    <mergeCell ref="A4:C4"/>
    <mergeCell ref="A46:F46"/>
    <mergeCell ref="D47:F47"/>
    <mergeCell ref="D48:F48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G46"/>
  <sheetViews>
    <sheetView tabSelected="1" zoomScalePageLayoutView="0" workbookViewId="0" topLeftCell="A4">
      <selection activeCell="A5" sqref="A5:C5"/>
    </sheetView>
  </sheetViews>
  <sheetFormatPr defaultColWidth="9.140625" defaultRowHeight="12.75"/>
  <cols>
    <col min="1" max="1" width="40.7109375" style="57" customWidth="1"/>
    <col min="2" max="2" width="11.7109375" style="57" customWidth="1"/>
    <col min="3" max="3" width="12.57421875" style="57" customWidth="1"/>
    <col min="4" max="4" width="40.7109375" style="57" customWidth="1"/>
    <col min="5" max="6" width="11.7109375" style="57" customWidth="1"/>
    <col min="7" max="7" width="7.00390625" style="57" bestFit="1" customWidth="1"/>
    <col min="8" max="16384" width="9.140625" style="57" customWidth="1"/>
  </cols>
  <sheetData>
    <row r="1" spans="1:6" ht="15.75" customHeight="1">
      <c r="A1" s="263" t="s">
        <v>74</v>
      </c>
      <c r="B1" s="263"/>
      <c r="C1" s="263"/>
      <c r="D1" s="263"/>
      <c r="E1" s="263"/>
      <c r="F1" s="263"/>
    </row>
    <row r="2" spans="1:6" ht="15" customHeight="1">
      <c r="A2" s="264" t="s">
        <v>75</v>
      </c>
      <c r="B2" s="264"/>
      <c r="C2" s="264"/>
      <c r="D2" s="264"/>
      <c r="E2" s="264"/>
      <c r="F2" s="264"/>
    </row>
    <row r="3" spans="1:6" ht="15" customHeight="1">
      <c r="A3" s="264"/>
      <c r="B3" s="264"/>
      <c r="C3" s="264"/>
      <c r="D3" s="264"/>
      <c r="E3" s="264"/>
      <c r="F3" s="264"/>
    </row>
    <row r="4" spans="1:6" ht="15" customHeight="1">
      <c r="A4" s="261" t="str">
        <f>+'справка № 1-КИС-БАЛАНС'!A4:C4</f>
        <v>Наименование на КИС: ДФ Скай Нови Акции</v>
      </c>
      <c r="B4" s="261"/>
      <c r="C4" s="261"/>
      <c r="D4" s="259" t="s">
        <v>2</v>
      </c>
      <c r="E4" s="259"/>
      <c r="F4" s="259"/>
    </row>
    <row r="5" spans="1:7" ht="15">
      <c r="A5" s="261" t="str">
        <f>'справка № 1-КИС-БАЛАНС'!A5:C5</f>
        <v>Отчетен период 31/12/2014 г. </v>
      </c>
      <c r="B5" s="261"/>
      <c r="C5" s="261"/>
      <c r="D5" s="262" t="s">
        <v>3</v>
      </c>
      <c r="E5" s="262"/>
      <c r="F5" s="262"/>
      <c r="G5" s="58"/>
    </row>
    <row r="6" spans="1:7" ht="30" customHeight="1">
      <c r="A6" s="67" t="s">
        <v>76</v>
      </c>
      <c r="B6" s="67" t="s">
        <v>5</v>
      </c>
      <c r="C6" s="67" t="s">
        <v>9</v>
      </c>
      <c r="D6" s="67" t="s">
        <v>77</v>
      </c>
      <c r="E6" s="67" t="s">
        <v>5</v>
      </c>
      <c r="F6" s="67" t="s">
        <v>9</v>
      </c>
      <c r="G6" s="58"/>
    </row>
    <row r="7" spans="1:7" ht="15">
      <c r="A7" s="67" t="s">
        <v>10</v>
      </c>
      <c r="B7" s="67">
        <v>1</v>
      </c>
      <c r="C7" s="67">
        <v>2</v>
      </c>
      <c r="D7" s="67" t="s">
        <v>10</v>
      </c>
      <c r="E7" s="67">
        <v>1</v>
      </c>
      <c r="F7" s="67">
        <v>2</v>
      </c>
      <c r="G7" s="58"/>
    </row>
    <row r="8" spans="1:7" ht="15" customHeight="1">
      <c r="A8" s="68" t="s">
        <v>78</v>
      </c>
      <c r="B8" s="69"/>
      <c r="C8" s="69"/>
      <c r="D8" s="68" t="s">
        <v>79</v>
      </c>
      <c r="E8" s="70"/>
      <c r="F8" s="70"/>
      <c r="G8" s="58"/>
    </row>
    <row r="9" spans="1:7" ht="15">
      <c r="A9" s="71" t="s">
        <v>80</v>
      </c>
      <c r="B9" s="72"/>
      <c r="C9" s="72"/>
      <c r="D9" s="71" t="s">
        <v>81</v>
      </c>
      <c r="E9" s="72"/>
      <c r="F9" s="72"/>
      <c r="G9" s="58"/>
    </row>
    <row r="10" spans="1:7" s="60" customFormat="1" ht="15">
      <c r="A10" s="73" t="s">
        <v>82</v>
      </c>
      <c r="B10" s="74"/>
      <c r="C10" s="74"/>
      <c r="D10" s="73" t="s">
        <v>83</v>
      </c>
      <c r="E10" s="75">
        <v>377164</v>
      </c>
      <c r="F10" s="75">
        <v>175284.6</v>
      </c>
      <c r="G10" s="59"/>
    </row>
    <row r="11" spans="1:7" s="60" customFormat="1" ht="31.5" customHeight="1">
      <c r="A11" s="73" t="s">
        <v>84</v>
      </c>
      <c r="B11" s="76">
        <f>+B12+2560</f>
        <v>8287179</v>
      </c>
      <c r="C11" s="76">
        <v>7076107.08</v>
      </c>
      <c r="D11" s="73" t="s">
        <v>85</v>
      </c>
      <c r="E11" s="76">
        <f>+E12+12621</f>
        <v>8871470</v>
      </c>
      <c r="F11" s="76">
        <v>7567328.260000001</v>
      </c>
      <c r="G11" s="59"/>
    </row>
    <row r="12" spans="1:7" s="60" customFormat="1" ht="15.75" customHeight="1">
      <c r="A12" s="73" t="s">
        <v>86</v>
      </c>
      <c r="B12" s="76">
        <v>8284619</v>
      </c>
      <c r="C12" s="76">
        <v>7074690.6</v>
      </c>
      <c r="D12" s="73" t="s">
        <v>87</v>
      </c>
      <c r="E12" s="76">
        <v>8858849</v>
      </c>
      <c r="F12" s="76">
        <v>7558588.86</v>
      </c>
      <c r="G12" s="59"/>
    </row>
    <row r="13" spans="1:7" s="60" customFormat="1" ht="15">
      <c r="A13" s="73" t="s">
        <v>88</v>
      </c>
      <c r="B13" s="76">
        <v>823618</v>
      </c>
      <c r="C13" s="76">
        <v>1643901.6700000002</v>
      </c>
      <c r="D13" s="73" t="s">
        <v>89</v>
      </c>
      <c r="E13" s="76">
        <v>908693</v>
      </c>
      <c r="F13" s="76">
        <v>1247654.82</v>
      </c>
      <c r="G13" s="59"/>
    </row>
    <row r="14" spans="1:7" s="60" customFormat="1" ht="15">
      <c r="A14" s="73" t="s">
        <v>90</v>
      </c>
      <c r="B14" s="76">
        <v>5193</v>
      </c>
      <c r="C14" s="76">
        <v>17920.73</v>
      </c>
      <c r="D14" s="73" t="s">
        <v>91</v>
      </c>
      <c r="E14" s="76">
        <v>25718</v>
      </c>
      <c r="F14" s="76">
        <v>37076.84</v>
      </c>
      <c r="G14" s="59"/>
    </row>
    <row r="15" spans="1:7" s="60" customFormat="1" ht="15">
      <c r="A15" s="77"/>
      <c r="B15" s="76"/>
      <c r="C15" s="76"/>
      <c r="D15" s="73" t="s">
        <v>92</v>
      </c>
      <c r="E15" s="76"/>
      <c r="F15" s="76">
        <v>0</v>
      </c>
      <c r="G15" s="59"/>
    </row>
    <row r="16" spans="1:7" s="60" customFormat="1" ht="15">
      <c r="A16" s="77" t="s">
        <v>93</v>
      </c>
      <c r="B16" s="78">
        <f>B11+B13+B14</f>
        <v>9115990</v>
      </c>
      <c r="C16" s="78">
        <v>8737929.48</v>
      </c>
      <c r="D16" s="77" t="s">
        <v>93</v>
      </c>
      <c r="E16" s="78">
        <f>E10+E11+E13+E14+E15</f>
        <v>10183045</v>
      </c>
      <c r="F16" s="78">
        <v>9027344.52</v>
      </c>
      <c r="G16" s="61"/>
    </row>
    <row r="17" spans="1:6" s="60" customFormat="1" ht="15" customHeight="1">
      <c r="A17" s="81" t="s">
        <v>94</v>
      </c>
      <c r="B17" s="82">
        <f>IF((E16-B16)&gt;0,(E16-B16),0)</f>
        <v>1067055</v>
      </c>
      <c r="C17" s="82"/>
      <c r="D17" s="81" t="s">
        <v>94</v>
      </c>
      <c r="E17" s="232">
        <f>IF((E16-B16)&gt;0,0,(B16-E16))</f>
        <v>0</v>
      </c>
      <c r="F17" s="232"/>
    </row>
    <row r="18" spans="1:6" s="60" customFormat="1" ht="15">
      <c r="A18" s="77" t="s">
        <v>95</v>
      </c>
      <c r="B18" s="78"/>
      <c r="C18" s="78"/>
      <c r="D18" s="77" t="s">
        <v>96</v>
      </c>
      <c r="E18" s="78"/>
      <c r="F18" s="78"/>
    </row>
    <row r="19" spans="1:6" s="60" customFormat="1" ht="16.5" customHeight="1">
      <c r="A19" s="79" t="s">
        <v>97</v>
      </c>
      <c r="B19" s="76"/>
      <c r="C19" s="76"/>
      <c r="D19" s="77"/>
      <c r="E19" s="76"/>
      <c r="F19" s="76"/>
    </row>
    <row r="20" spans="1:6" s="60" customFormat="1" ht="15">
      <c r="A20" s="73" t="s">
        <v>98</v>
      </c>
      <c r="B20" s="76">
        <v>267156</v>
      </c>
      <c r="C20" s="76">
        <v>200742.22000000003</v>
      </c>
      <c r="D20" s="77"/>
      <c r="E20" s="76"/>
      <c r="F20" s="76"/>
    </row>
    <row r="21" spans="1:6" s="60" customFormat="1" ht="15">
      <c r="A21" s="73" t="s">
        <v>99</v>
      </c>
      <c r="B21" s="76"/>
      <c r="C21" s="76"/>
      <c r="D21" s="77"/>
      <c r="E21" s="76"/>
      <c r="F21" s="76"/>
    </row>
    <row r="22" spans="1:6" s="60" customFormat="1" ht="15">
      <c r="A22" s="73" t="s">
        <v>100</v>
      </c>
      <c r="B22" s="76"/>
      <c r="C22" s="76"/>
      <c r="D22" s="73"/>
      <c r="E22" s="76"/>
      <c r="F22" s="76"/>
    </row>
    <row r="23" spans="1:6" s="60" customFormat="1" ht="15">
      <c r="A23" s="73" t="s">
        <v>92</v>
      </c>
      <c r="B23" s="76"/>
      <c r="C23" s="76">
        <v>0</v>
      </c>
      <c r="D23" s="73"/>
      <c r="E23" s="76"/>
      <c r="F23" s="76"/>
    </row>
    <row r="24" spans="1:6" s="60" customFormat="1" ht="15">
      <c r="A24" s="77" t="s">
        <v>24</v>
      </c>
      <c r="B24" s="78">
        <f>B19+B20+B21+B22+B23</f>
        <v>267156</v>
      </c>
      <c r="C24" s="78">
        <v>200742.22000000003</v>
      </c>
      <c r="D24" s="77" t="s">
        <v>24</v>
      </c>
      <c r="E24" s="233"/>
      <c r="F24" s="233">
        <v>0</v>
      </c>
    </row>
    <row r="25" spans="1:6" s="60" customFormat="1" ht="30" customHeight="1">
      <c r="A25" s="81" t="s">
        <v>101</v>
      </c>
      <c r="B25" s="232">
        <f>IF((E24-B24)&gt;0,(E24-B24),0)</f>
        <v>0</v>
      </c>
      <c r="C25" s="232">
        <v>200742.22000000003</v>
      </c>
      <c r="D25" s="81" t="s">
        <v>101</v>
      </c>
      <c r="E25" s="82">
        <f>IF((E24-B24)&gt;0,0,(B24-E24))</f>
        <v>267156</v>
      </c>
      <c r="F25" s="82">
        <v>0</v>
      </c>
    </row>
    <row r="26" spans="1:6" s="60" customFormat="1" ht="15">
      <c r="A26" s="77" t="s">
        <v>102</v>
      </c>
      <c r="B26" s="78">
        <f>B16+B24</f>
        <v>9383146</v>
      </c>
      <c r="C26" s="78">
        <v>8938671.700000001</v>
      </c>
      <c r="D26" s="77" t="s">
        <v>103</v>
      </c>
      <c r="E26" s="78">
        <f>E16</f>
        <v>10183045</v>
      </c>
      <c r="F26" s="78">
        <v>9027344.52</v>
      </c>
    </row>
    <row r="27" spans="1:7" s="60" customFormat="1" ht="15">
      <c r="A27" s="77" t="s">
        <v>104</v>
      </c>
      <c r="B27" s="233">
        <f>IF((E26-B26)&gt;0,(E26-B26),0)</f>
        <v>799899</v>
      </c>
      <c r="C27" s="233">
        <v>88672.81999999844</v>
      </c>
      <c r="D27" s="234" t="s">
        <v>105</v>
      </c>
      <c r="E27" s="233"/>
      <c r="F27" s="233">
        <v>0</v>
      </c>
      <c r="G27" s="62"/>
    </row>
    <row r="28" spans="1:6" s="60" customFormat="1" ht="15" customHeight="1">
      <c r="A28" s="77" t="s">
        <v>106</v>
      </c>
      <c r="B28" s="233"/>
      <c r="C28" s="233"/>
      <c r="D28" s="235"/>
      <c r="E28" s="233"/>
      <c r="F28" s="233"/>
    </row>
    <row r="29" spans="1:6" s="60" customFormat="1" ht="15" customHeight="1">
      <c r="A29" s="77" t="s">
        <v>107</v>
      </c>
      <c r="B29" s="233">
        <f>B27-B28</f>
        <v>799899</v>
      </c>
      <c r="C29" s="233">
        <v>88672.81999999844</v>
      </c>
      <c r="D29" s="234" t="s">
        <v>108</v>
      </c>
      <c r="E29" s="233"/>
      <c r="F29" s="233">
        <v>0</v>
      </c>
    </row>
    <row r="30" spans="1:6" s="60" customFormat="1" ht="14.25" customHeight="1">
      <c r="A30" s="81" t="s">
        <v>109</v>
      </c>
      <c r="B30" s="82">
        <f>B26+B28+B29</f>
        <v>10183045</v>
      </c>
      <c r="C30" s="82">
        <v>9027344.52</v>
      </c>
      <c r="D30" s="81" t="s">
        <v>110</v>
      </c>
      <c r="E30" s="82">
        <f>E26+E29</f>
        <v>10183045</v>
      </c>
      <c r="F30" s="82">
        <v>9027344.52</v>
      </c>
    </row>
    <row r="31" spans="1:6" s="60" customFormat="1" ht="14.25" customHeight="1">
      <c r="A31" s="260"/>
      <c r="B31" s="260"/>
      <c r="C31" s="260"/>
      <c r="D31" s="260"/>
      <c r="E31" s="260"/>
      <c r="F31" s="260"/>
    </row>
    <row r="32" spans="1:6" s="60" customFormat="1" ht="15" customHeight="1">
      <c r="A32" s="63" t="str">
        <f>'справка № 1-КИС-БАЛАНС'!A47</f>
        <v>Дата  21/01/2015 г. </v>
      </c>
      <c r="B32" s="255" t="s">
        <v>359</v>
      </c>
      <c r="C32" s="255"/>
      <c r="D32" s="255" t="s">
        <v>73</v>
      </c>
      <c r="E32" s="255"/>
      <c r="F32" s="255"/>
    </row>
    <row r="33" spans="1:6" s="60" customFormat="1" ht="15" customHeight="1">
      <c r="A33" s="64"/>
      <c r="B33" s="255" t="str">
        <f>'справка № 1-КИС-БАЛАНС'!B48:C48</f>
        <v>Венцислава Миронова</v>
      </c>
      <c r="C33" s="255"/>
      <c r="D33" s="255" t="s">
        <v>380</v>
      </c>
      <c r="E33" s="255"/>
      <c r="F33" s="255"/>
    </row>
    <row r="34" spans="1:6" s="60" customFormat="1" ht="15.75" customHeight="1">
      <c r="A34" s="65"/>
      <c r="B34" s="59"/>
      <c r="C34" s="59"/>
      <c r="D34" s="59"/>
      <c r="E34" s="59"/>
      <c r="F34" s="59"/>
    </row>
    <row r="35" spans="1:6" s="60" customFormat="1" ht="15.75" customHeight="1">
      <c r="A35" s="65"/>
      <c r="B35" s="59"/>
      <c r="C35" s="59"/>
      <c r="D35" s="59"/>
      <c r="E35" s="59"/>
      <c r="F35" s="59"/>
    </row>
    <row r="36" spans="1:6" s="60" customFormat="1" ht="15.75" customHeight="1">
      <c r="A36" s="66"/>
      <c r="B36" s="59"/>
      <c r="C36" s="59"/>
      <c r="D36" s="80"/>
      <c r="E36" s="258"/>
      <c r="F36" s="258"/>
    </row>
    <row r="37" spans="1:6" s="60" customFormat="1" ht="15" customHeight="1">
      <c r="A37" s="59"/>
      <c r="B37" s="59"/>
      <c r="C37" s="59"/>
      <c r="D37" s="59"/>
      <c r="E37" s="59"/>
      <c r="F37" s="59"/>
    </row>
    <row r="38" spans="1:6" s="60" customFormat="1" ht="17.25" customHeight="1">
      <c r="A38" s="59"/>
      <c r="B38" s="59"/>
      <c r="C38" s="59"/>
      <c r="D38" s="59"/>
      <c r="E38" s="59"/>
      <c r="F38" s="59"/>
    </row>
    <row r="39" s="60" customFormat="1" ht="15"/>
    <row r="40" s="60" customFormat="1" ht="15"/>
    <row r="41" s="60" customFormat="1" ht="12.75" customHeight="1"/>
    <row r="42" s="60" customFormat="1" ht="15"/>
    <row r="43" s="60" customFormat="1" ht="15"/>
    <row r="44" s="60" customFormat="1" ht="15"/>
    <row r="45" s="60" customFormat="1" ht="15"/>
    <row r="46" s="60" customFormat="1" ht="15">
      <c r="A46" s="57"/>
    </row>
  </sheetData>
  <sheetProtection selectLockedCells="1" selectUnlockedCells="1"/>
  <mergeCells count="13">
    <mergeCell ref="A1:F1"/>
    <mergeCell ref="A2:F2"/>
    <mergeCell ref="A3:F3"/>
    <mergeCell ref="E36:F36"/>
    <mergeCell ref="D4:F4"/>
    <mergeCell ref="B32:C32"/>
    <mergeCell ref="B33:C33"/>
    <mergeCell ref="D32:F32"/>
    <mergeCell ref="A31:F31"/>
    <mergeCell ref="D33:F33"/>
    <mergeCell ref="A4:C4"/>
    <mergeCell ref="A5:C5"/>
    <mergeCell ref="D5:F5"/>
  </mergeCells>
  <printOptions/>
  <pageMargins left="0.8661417322834646" right="0.7480314960629921" top="0.8267716535433072" bottom="0.7874015748031497" header="0.5118110236220472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H47"/>
  <sheetViews>
    <sheetView tabSelected="1" zoomScale="85" zoomScaleNormal="85" zoomScalePageLayoutView="0" workbookViewId="0" topLeftCell="A1">
      <selection activeCell="A5" sqref="A5:C5"/>
    </sheetView>
  </sheetViews>
  <sheetFormatPr defaultColWidth="9.140625" defaultRowHeight="15" customHeight="1"/>
  <cols>
    <col min="1" max="1" width="54.7109375" style="1" customWidth="1"/>
    <col min="2" max="7" width="12.7109375" style="1" customWidth="1"/>
    <col min="8" max="16384" width="9.140625" style="1" customWidth="1"/>
  </cols>
  <sheetData>
    <row r="1" spans="1:7" ht="15" customHeight="1">
      <c r="A1" s="265" t="s">
        <v>111</v>
      </c>
      <c r="B1" s="265"/>
      <c r="C1" s="265"/>
      <c r="D1" s="265"/>
      <c r="E1" s="265"/>
      <c r="F1" s="265"/>
      <c r="G1" s="265"/>
    </row>
    <row r="2" spans="1:7" ht="15" customHeight="1">
      <c r="A2" s="266" t="s">
        <v>112</v>
      </c>
      <c r="B2" s="266"/>
      <c r="C2" s="266"/>
      <c r="D2" s="266"/>
      <c r="E2" s="266"/>
      <c r="F2" s="266"/>
      <c r="G2" s="266"/>
    </row>
    <row r="3" spans="1:7" ht="15" customHeight="1">
      <c r="A3" s="266"/>
      <c r="B3" s="266"/>
      <c r="C3" s="266"/>
      <c r="D3" s="266"/>
      <c r="E3" s="266"/>
      <c r="F3" s="266"/>
      <c r="G3" s="266"/>
    </row>
    <row r="4" spans="1:7" ht="15" customHeight="1">
      <c r="A4" s="268" t="str">
        <f>+'справка № 2-КИС-ОД'!A4:C4</f>
        <v>Наименование на КИС: ДФ Скай Нови Акции</v>
      </c>
      <c r="B4" s="268"/>
      <c r="C4" s="267" t="s">
        <v>2</v>
      </c>
      <c r="D4" s="267"/>
      <c r="E4" s="267"/>
      <c r="F4" s="267"/>
      <c r="G4" s="267"/>
    </row>
    <row r="5" spans="1:7" ht="15" customHeight="1">
      <c r="A5" s="268" t="str">
        <f>'справка № 1-КИС-БАЛАНС'!A5:C5</f>
        <v>Отчетен период 31/12/2014 г. </v>
      </c>
      <c r="B5" s="268"/>
      <c r="C5" s="271" t="s">
        <v>3</v>
      </c>
      <c r="D5" s="271"/>
      <c r="E5" s="271"/>
      <c r="F5" s="271"/>
      <c r="G5" s="271"/>
    </row>
    <row r="6" spans="1:7" ht="15" customHeight="1">
      <c r="A6" s="269" t="s">
        <v>113</v>
      </c>
      <c r="B6" s="269" t="s">
        <v>8</v>
      </c>
      <c r="C6" s="269"/>
      <c r="D6" s="269"/>
      <c r="E6" s="269" t="s">
        <v>9</v>
      </c>
      <c r="F6" s="269"/>
      <c r="G6" s="269"/>
    </row>
    <row r="7" spans="1:7" ht="15" customHeight="1">
      <c r="A7" s="269"/>
      <c r="B7" s="246" t="s">
        <v>114</v>
      </c>
      <c r="C7" s="246" t="s">
        <v>115</v>
      </c>
      <c r="D7" s="246" t="s">
        <v>116</v>
      </c>
      <c r="E7" s="246" t="s">
        <v>114</v>
      </c>
      <c r="F7" s="246" t="s">
        <v>115</v>
      </c>
      <c r="G7" s="246" t="s">
        <v>116</v>
      </c>
    </row>
    <row r="8" spans="1:7" s="3" customFormat="1" ht="15" customHeight="1">
      <c r="A8" s="246" t="s">
        <v>10</v>
      </c>
      <c r="B8" s="246">
        <v>1</v>
      </c>
      <c r="C8" s="246">
        <v>2</v>
      </c>
      <c r="D8" s="246">
        <v>3</v>
      </c>
      <c r="E8" s="246">
        <v>4</v>
      </c>
      <c r="F8" s="246">
        <v>5</v>
      </c>
      <c r="G8" s="246">
        <v>6</v>
      </c>
    </row>
    <row r="9" spans="1:7" ht="15" customHeight="1">
      <c r="A9" s="32" t="s">
        <v>117</v>
      </c>
      <c r="B9" s="209"/>
      <c r="C9" s="209"/>
      <c r="D9" s="209"/>
      <c r="E9" s="209"/>
      <c r="F9" s="209"/>
      <c r="G9" s="209"/>
    </row>
    <row r="10" spans="1:7" ht="15" customHeight="1">
      <c r="A10" s="35" t="s">
        <v>118</v>
      </c>
      <c r="B10" s="210">
        <v>2131711.28</v>
      </c>
      <c r="C10" s="210">
        <v>519229.57</v>
      </c>
      <c r="D10" s="210">
        <v>1612481.7099999997</v>
      </c>
      <c r="E10" s="210">
        <v>1396639.74</v>
      </c>
      <c r="F10" s="210">
        <v>622388.97</v>
      </c>
      <c r="G10" s="210">
        <f aca="true" t="shared" si="0" ref="G10:G15">E10-F10</f>
        <v>774250.77</v>
      </c>
    </row>
    <row r="11" spans="1:7" ht="15" customHeight="1">
      <c r="A11" s="35" t="s">
        <v>119</v>
      </c>
      <c r="B11" s="210"/>
      <c r="C11" s="210"/>
      <c r="D11" s="210">
        <v>0</v>
      </c>
      <c r="E11" s="210"/>
      <c r="F11" s="210"/>
      <c r="G11" s="210">
        <f t="shared" si="0"/>
        <v>0</v>
      </c>
    </row>
    <row r="12" spans="1:7" ht="15" customHeight="1">
      <c r="A12" s="35" t="s">
        <v>120</v>
      </c>
      <c r="B12" s="211"/>
      <c r="C12" s="211"/>
      <c r="D12" s="210">
        <v>0</v>
      </c>
      <c r="E12" s="211"/>
      <c r="F12" s="211"/>
      <c r="G12" s="210">
        <f t="shared" si="0"/>
        <v>0</v>
      </c>
    </row>
    <row r="13" spans="1:7" ht="15" customHeight="1">
      <c r="A13" s="124" t="s">
        <v>121</v>
      </c>
      <c r="B13" s="211"/>
      <c r="C13" s="211"/>
      <c r="D13" s="210">
        <v>0</v>
      </c>
      <c r="E13" s="211"/>
      <c r="F13" s="211"/>
      <c r="G13" s="210">
        <f t="shared" si="0"/>
        <v>0</v>
      </c>
    </row>
    <row r="14" spans="1:7" ht="15" customHeight="1">
      <c r="A14" s="124" t="s">
        <v>122</v>
      </c>
      <c r="B14" s="211"/>
      <c r="C14" s="211"/>
      <c r="D14" s="210">
        <v>0</v>
      </c>
      <c r="E14" s="211"/>
      <c r="F14" s="211"/>
      <c r="G14" s="210">
        <f t="shared" si="0"/>
        <v>0</v>
      </c>
    </row>
    <row r="15" spans="1:7" ht="15" customHeight="1">
      <c r="A15" s="35" t="s">
        <v>123</v>
      </c>
      <c r="B15" s="212"/>
      <c r="C15" s="210"/>
      <c r="D15" s="210">
        <v>0</v>
      </c>
      <c r="E15" s="212"/>
      <c r="F15" s="210"/>
      <c r="G15" s="210">
        <f t="shared" si="0"/>
        <v>0</v>
      </c>
    </row>
    <row r="16" spans="1:7" ht="15" customHeight="1">
      <c r="A16" s="133" t="s">
        <v>124</v>
      </c>
      <c r="B16" s="213">
        <v>2131711.28</v>
      </c>
      <c r="C16" s="213">
        <v>519229.57</v>
      </c>
      <c r="D16" s="249">
        <v>1612481.7099999997</v>
      </c>
      <c r="E16" s="213">
        <v>1396639.74</v>
      </c>
      <c r="F16" s="213">
        <v>622388.97</v>
      </c>
      <c r="G16" s="213">
        <f>SUM(G10+G11+G12+G13+G14+G15)</f>
        <v>774250.77</v>
      </c>
    </row>
    <row r="17" spans="1:7" ht="15" customHeight="1">
      <c r="A17" s="32" t="s">
        <v>125</v>
      </c>
      <c r="B17" s="209"/>
      <c r="C17" s="209"/>
      <c r="D17" s="212"/>
      <c r="E17" s="209"/>
      <c r="F17" s="209"/>
      <c r="G17" s="209"/>
    </row>
    <row r="18" spans="1:7" ht="15" customHeight="1">
      <c r="A18" s="35" t="s">
        <v>126</v>
      </c>
      <c r="B18" s="210">
        <v>856920.25</v>
      </c>
      <c r="C18" s="211">
        <v>1773005.21</v>
      </c>
      <c r="D18" s="210">
        <v>-916084.96</v>
      </c>
      <c r="E18" s="210">
        <v>651964.31</v>
      </c>
      <c r="F18" s="211">
        <v>1518444</v>
      </c>
      <c r="G18" s="210">
        <f aca="true" t="shared" si="1" ref="G18:G25">E18-F18</f>
        <v>-866479.69</v>
      </c>
    </row>
    <row r="19" spans="1:7" ht="15" customHeight="1">
      <c r="A19" s="35" t="s">
        <v>127</v>
      </c>
      <c r="B19" s="210"/>
      <c r="C19" s="210"/>
      <c r="D19" s="210">
        <v>0</v>
      </c>
      <c r="E19" s="210"/>
      <c r="F19" s="210"/>
      <c r="G19" s="210">
        <f t="shared" si="1"/>
        <v>0</v>
      </c>
    </row>
    <row r="20" spans="1:7" ht="15" customHeight="1">
      <c r="A20" s="109" t="s">
        <v>128</v>
      </c>
      <c r="B20" s="210">
        <v>24800.339999999997</v>
      </c>
      <c r="C20" s="210">
        <v>1258.76</v>
      </c>
      <c r="D20" s="210">
        <v>23541.579999999998</v>
      </c>
      <c r="E20" s="210">
        <v>36221.43</v>
      </c>
      <c r="F20" s="210">
        <v>234.05</v>
      </c>
      <c r="G20" s="210">
        <f t="shared" si="1"/>
        <v>35987.38</v>
      </c>
    </row>
    <row r="21" spans="1:7" ht="15">
      <c r="A21" s="35" t="s">
        <v>129</v>
      </c>
      <c r="B21" s="211">
        <v>235066.94000000003</v>
      </c>
      <c r="C21" s="210"/>
      <c r="D21" s="210">
        <v>235066.94000000003</v>
      </c>
      <c r="E21" s="211">
        <v>151631.15</v>
      </c>
      <c r="F21" s="210"/>
      <c r="G21" s="210">
        <f t="shared" si="1"/>
        <v>151631.15</v>
      </c>
    </row>
    <row r="22" spans="1:7" ht="15" customHeight="1">
      <c r="A22" s="117" t="s">
        <v>130</v>
      </c>
      <c r="B22" s="210"/>
      <c r="C22" s="211">
        <v>255190.64</v>
      </c>
      <c r="D22" s="210">
        <v>-255190.64</v>
      </c>
      <c r="E22" s="210"/>
      <c r="F22" s="211">
        <v>202736.11</v>
      </c>
      <c r="G22" s="210">
        <f t="shared" si="1"/>
        <v>-202736.11</v>
      </c>
    </row>
    <row r="23" spans="1:7" ht="15" customHeight="1">
      <c r="A23" s="117" t="s">
        <v>131</v>
      </c>
      <c r="B23" s="210"/>
      <c r="C23" s="210">
        <v>17533.390000000003</v>
      </c>
      <c r="D23" s="210">
        <v>-17533.390000000003</v>
      </c>
      <c r="E23" s="210"/>
      <c r="F23" s="210">
        <v>19595.67</v>
      </c>
      <c r="G23" s="210">
        <f t="shared" si="1"/>
        <v>-19595.67</v>
      </c>
    </row>
    <row r="24" spans="1:7" ht="15" customHeight="1">
      <c r="A24" s="124" t="s">
        <v>132</v>
      </c>
      <c r="B24" s="211"/>
      <c r="C24" s="210">
        <v>418.94</v>
      </c>
      <c r="D24" s="210">
        <v>-418.94</v>
      </c>
      <c r="E24" s="211">
        <v>7.6</v>
      </c>
      <c r="F24" s="210">
        <v>0.78</v>
      </c>
      <c r="G24" s="210">
        <f t="shared" si="1"/>
        <v>6.819999999999999</v>
      </c>
    </row>
    <row r="25" spans="1:7" ht="15" customHeight="1">
      <c r="A25" s="35" t="s">
        <v>133</v>
      </c>
      <c r="B25" s="210"/>
      <c r="C25" s="210"/>
      <c r="D25" s="210">
        <v>0</v>
      </c>
      <c r="E25" s="210"/>
      <c r="F25" s="210"/>
      <c r="G25" s="210">
        <f t="shared" si="1"/>
        <v>0</v>
      </c>
    </row>
    <row r="26" spans="1:7" ht="15" customHeight="1">
      <c r="A26" s="133" t="s">
        <v>134</v>
      </c>
      <c r="B26" s="213">
        <v>1116787.53</v>
      </c>
      <c r="C26" s="213">
        <v>2047406.9399999997</v>
      </c>
      <c r="D26" s="249">
        <v>-930619.4099999997</v>
      </c>
      <c r="E26" s="213">
        <v>839824.49</v>
      </c>
      <c r="F26" s="213">
        <v>1741010.6099999999</v>
      </c>
      <c r="G26" s="213">
        <f>SUM(G18+G19+G20+G21+G22+G23+G24+G25)</f>
        <v>-901186.12</v>
      </c>
    </row>
    <row r="27" spans="1:7" ht="15" customHeight="1">
      <c r="A27" s="132" t="s">
        <v>135</v>
      </c>
      <c r="B27" s="209"/>
      <c r="C27" s="209"/>
      <c r="D27" s="209"/>
      <c r="E27" s="209"/>
      <c r="F27" s="209"/>
      <c r="G27" s="209"/>
    </row>
    <row r="28" spans="1:7" ht="15" customHeight="1">
      <c r="A28" s="35" t="s">
        <v>136</v>
      </c>
      <c r="B28" s="210"/>
      <c r="C28" s="210">
        <v>9689.189999999897</v>
      </c>
      <c r="D28" s="210">
        <v>-9689.189999999897</v>
      </c>
      <c r="E28" s="210"/>
      <c r="F28" s="210">
        <v>9065.28</v>
      </c>
      <c r="G28" s="210">
        <f>E28-F28</f>
        <v>-9065.28</v>
      </c>
    </row>
    <row r="29" spans="1:7" ht="15" customHeight="1">
      <c r="A29" s="35" t="s">
        <v>137</v>
      </c>
      <c r="B29" s="210"/>
      <c r="C29" s="210"/>
      <c r="D29" s="210">
        <v>0</v>
      </c>
      <c r="E29" s="210"/>
      <c r="F29" s="210"/>
      <c r="G29" s="210">
        <f>E29-F29</f>
        <v>0</v>
      </c>
    </row>
    <row r="30" spans="1:7" ht="15" customHeight="1">
      <c r="A30" s="35" t="s">
        <v>138</v>
      </c>
      <c r="B30" s="210"/>
      <c r="C30" s="210"/>
      <c r="D30" s="210">
        <v>0</v>
      </c>
      <c r="E30" s="210"/>
      <c r="F30" s="210"/>
      <c r="G30" s="210">
        <f>E30-F30</f>
        <v>0</v>
      </c>
    </row>
    <row r="31" spans="1:7" ht="15" customHeight="1">
      <c r="A31" s="35" t="s">
        <v>139</v>
      </c>
      <c r="B31" s="210"/>
      <c r="C31" s="210"/>
      <c r="D31" s="210">
        <v>0</v>
      </c>
      <c r="E31" s="210"/>
      <c r="F31" s="210"/>
      <c r="G31" s="210">
        <f>E31-F31</f>
        <v>0</v>
      </c>
    </row>
    <row r="32" spans="1:7" ht="15" customHeight="1">
      <c r="A32" s="35" t="s">
        <v>140</v>
      </c>
      <c r="B32" s="210"/>
      <c r="C32" s="210"/>
      <c r="D32" s="210">
        <v>0</v>
      </c>
      <c r="E32" s="210"/>
      <c r="F32" s="210"/>
      <c r="G32" s="210">
        <f>E32-F32</f>
        <v>0</v>
      </c>
    </row>
    <row r="33" spans="1:7" ht="15" customHeight="1">
      <c r="A33" s="133" t="s">
        <v>141</v>
      </c>
      <c r="B33" s="213">
        <v>0</v>
      </c>
      <c r="C33" s="213">
        <v>9689.189999999897</v>
      </c>
      <c r="D33" s="213">
        <v>-9689.189999999897</v>
      </c>
      <c r="E33" s="213">
        <v>0</v>
      </c>
      <c r="F33" s="213">
        <v>9065.28</v>
      </c>
      <c r="G33" s="213">
        <f>SUM(G27:G32)</f>
        <v>-9065.28</v>
      </c>
    </row>
    <row r="34" spans="1:7" ht="15" customHeight="1">
      <c r="A34" s="133" t="s">
        <v>142</v>
      </c>
      <c r="B34" s="213">
        <v>3248498.8099999996</v>
      </c>
      <c r="C34" s="213">
        <v>2576325.6999999997</v>
      </c>
      <c r="D34" s="213">
        <v>672173.1100000001</v>
      </c>
      <c r="E34" s="213">
        <v>2236464.23</v>
      </c>
      <c r="F34" s="213">
        <v>2372464.86</v>
      </c>
      <c r="G34" s="213">
        <f>G16+G26+G33</f>
        <v>-136000.62999999998</v>
      </c>
    </row>
    <row r="35" spans="1:7" ht="15" customHeight="1">
      <c r="A35" s="133" t="s">
        <v>143</v>
      </c>
      <c r="B35" s="213"/>
      <c r="C35" s="213"/>
      <c r="D35" s="213">
        <v>722799.5200000001</v>
      </c>
      <c r="E35" s="213"/>
      <c r="F35" s="213"/>
      <c r="G35" s="213">
        <v>858800.15</v>
      </c>
    </row>
    <row r="36" spans="1:7" ht="15" customHeight="1">
      <c r="A36" s="134" t="s">
        <v>144</v>
      </c>
      <c r="B36" s="213"/>
      <c r="C36" s="213"/>
      <c r="D36" s="213">
        <v>1394972.6300000004</v>
      </c>
      <c r="E36" s="213"/>
      <c r="F36" s="213"/>
      <c r="G36" s="213">
        <f>G34+G35</f>
        <v>722799.52</v>
      </c>
    </row>
    <row r="37" spans="1:7" ht="15" customHeight="1">
      <c r="A37" s="35" t="s">
        <v>145</v>
      </c>
      <c r="B37" s="210"/>
      <c r="C37" s="210"/>
      <c r="D37" s="212"/>
      <c r="E37" s="210"/>
      <c r="F37" s="210"/>
      <c r="G37" s="210">
        <v>217317.32</v>
      </c>
    </row>
    <row r="38" spans="1:7" ht="15" customHeight="1">
      <c r="A38" s="272"/>
      <c r="B38" s="272"/>
      <c r="C38" s="272"/>
      <c r="D38" s="272"/>
      <c r="E38" s="272"/>
      <c r="F38" s="272"/>
      <c r="G38" s="272"/>
    </row>
    <row r="39" spans="1:8" ht="15" customHeight="1">
      <c r="A39" s="8" t="str">
        <f>'справка № 1-КИС-БАЛАНС'!A47</f>
        <v>Дата  21/01/2015 г. </v>
      </c>
      <c r="B39" s="270" t="s">
        <v>359</v>
      </c>
      <c r="C39" s="270"/>
      <c r="D39" s="270" t="s">
        <v>73</v>
      </c>
      <c r="E39" s="270"/>
      <c r="F39" s="270"/>
      <c r="G39" s="270"/>
      <c r="H39" s="2"/>
    </row>
    <row r="40" spans="1:8" ht="15" customHeight="1">
      <c r="A40" s="6"/>
      <c r="B40" s="270" t="str">
        <f>'справка № 1-КИС-БАЛАНС'!B48:C48</f>
        <v>Венцислава Миронова</v>
      </c>
      <c r="C40" s="270"/>
      <c r="D40" s="270" t="s">
        <v>380</v>
      </c>
      <c r="E40" s="270"/>
      <c r="F40" s="270"/>
      <c r="G40" s="270"/>
      <c r="H40" s="2"/>
    </row>
    <row r="41" spans="2:8" ht="15" customHeight="1">
      <c r="B41" s="89"/>
      <c r="C41" s="89"/>
      <c r="D41" s="9"/>
      <c r="E41" s="89"/>
      <c r="F41" s="89"/>
      <c r="G41" s="89"/>
      <c r="H41" s="2"/>
    </row>
    <row r="42" spans="2:8" ht="15" customHeight="1">
      <c r="B42" s="89"/>
      <c r="C42" s="89"/>
      <c r="D42" s="89"/>
      <c r="E42" s="89"/>
      <c r="F42" s="89"/>
      <c r="G42" s="89"/>
      <c r="H42" s="2"/>
    </row>
    <row r="43" spans="2:8" ht="15" customHeight="1">
      <c r="B43" s="89"/>
      <c r="C43" s="89"/>
      <c r="D43" s="89"/>
      <c r="E43" s="10"/>
      <c r="F43" s="10"/>
      <c r="G43" s="89"/>
      <c r="H43" s="2"/>
    </row>
    <row r="44" spans="2:8" ht="15" customHeight="1">
      <c r="B44" s="89"/>
      <c r="C44" s="89"/>
      <c r="D44" s="89"/>
      <c r="E44" s="89"/>
      <c r="F44" s="89"/>
      <c r="G44" s="89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7" ht="15" customHeight="1">
      <c r="B46" s="8"/>
      <c r="C46" s="8"/>
      <c r="D46" s="8"/>
      <c r="E46" s="8"/>
      <c r="F46" s="8"/>
      <c r="G46" s="8"/>
    </row>
    <row r="47" spans="2:7" ht="15" customHeight="1">
      <c r="B47" s="8"/>
      <c r="C47" s="8"/>
      <c r="D47" s="8"/>
      <c r="E47" s="8"/>
      <c r="F47" s="8"/>
      <c r="G47" s="8"/>
    </row>
  </sheetData>
  <sheetProtection selectLockedCells="1" selectUnlockedCells="1"/>
  <mergeCells count="15">
    <mergeCell ref="B39:C39"/>
    <mergeCell ref="B40:C40"/>
    <mergeCell ref="D40:G40"/>
    <mergeCell ref="A5:B5"/>
    <mergeCell ref="C5:G5"/>
    <mergeCell ref="A38:G38"/>
    <mergeCell ref="D39:G39"/>
    <mergeCell ref="A1:G1"/>
    <mergeCell ref="A2:G2"/>
    <mergeCell ref="A3:G3"/>
    <mergeCell ref="C4:G4"/>
    <mergeCell ref="A4:B4"/>
    <mergeCell ref="A6:A7"/>
    <mergeCell ref="B6:D6"/>
    <mergeCell ref="E6:G6"/>
  </mergeCells>
  <printOptions/>
  <pageMargins left="0.7480314960629921" right="0.7480314960629921" top="0.15748031496062992" bottom="0.15748031496062992" header="0.1968503937007874" footer="0.15748031496062992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J40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35.7109375" style="138" customWidth="1"/>
    <col min="2" max="8" width="11.7109375" style="138" customWidth="1"/>
    <col min="9" max="9" width="9.28125" style="12" customWidth="1"/>
    <col min="10" max="16384" width="9.140625" style="12" customWidth="1"/>
  </cols>
  <sheetData>
    <row r="1" spans="1:8" ht="15">
      <c r="A1" s="278" t="s">
        <v>146</v>
      </c>
      <c r="B1" s="278"/>
      <c r="C1" s="278"/>
      <c r="D1" s="278"/>
      <c r="E1" s="278"/>
      <c r="F1" s="278"/>
      <c r="G1" s="278"/>
      <c r="H1" s="278"/>
    </row>
    <row r="2" spans="1:8" ht="15" customHeight="1">
      <c r="A2" s="277" t="s">
        <v>147</v>
      </c>
      <c r="B2" s="277"/>
      <c r="C2" s="277"/>
      <c r="D2" s="277"/>
      <c r="E2" s="277"/>
      <c r="F2" s="277"/>
      <c r="G2" s="277"/>
      <c r="H2" s="277"/>
    </row>
    <row r="3" spans="1:8" ht="15">
      <c r="A3" s="275"/>
      <c r="B3" s="275"/>
      <c r="C3" s="275"/>
      <c r="D3" s="275"/>
      <c r="E3" s="275"/>
      <c r="F3" s="275"/>
      <c r="G3" s="275"/>
      <c r="H3" s="275"/>
    </row>
    <row r="4" spans="1:8" ht="15" customHeight="1">
      <c r="A4" s="280" t="str">
        <f>+'справка № 3-КИС-ОПП'!A4:B4</f>
        <v>Наименование на КИС: ДФ Скай Нови Акции</v>
      </c>
      <c r="B4" s="280"/>
      <c r="C4" s="280"/>
      <c r="D4" s="280"/>
      <c r="E4" s="279" t="s">
        <v>2</v>
      </c>
      <c r="F4" s="279"/>
      <c r="G4" s="279"/>
      <c r="H4" s="279"/>
    </row>
    <row r="5" spans="1:8" ht="15" customHeight="1">
      <c r="A5" s="280" t="str">
        <f>'справка № 1-КИС-БАЛАНС'!A5:C5</f>
        <v>Отчетен период 31/12/2014 г. </v>
      </c>
      <c r="B5" s="280"/>
      <c r="C5" s="280"/>
      <c r="D5" s="280"/>
      <c r="E5" s="281" t="s">
        <v>148</v>
      </c>
      <c r="F5" s="281"/>
      <c r="G5" s="281"/>
      <c r="H5" s="281"/>
    </row>
    <row r="6" spans="1:8" ht="32.25" customHeight="1">
      <c r="A6" s="274" t="s">
        <v>149</v>
      </c>
      <c r="B6" s="274" t="s">
        <v>150</v>
      </c>
      <c r="C6" s="274" t="s">
        <v>151</v>
      </c>
      <c r="D6" s="274"/>
      <c r="E6" s="274"/>
      <c r="F6" s="274" t="s">
        <v>152</v>
      </c>
      <c r="G6" s="274"/>
      <c r="H6" s="274" t="s">
        <v>153</v>
      </c>
    </row>
    <row r="7" spans="1:8" ht="12.75" customHeight="1">
      <c r="A7" s="274"/>
      <c r="B7" s="274"/>
      <c r="C7" s="274" t="s">
        <v>154</v>
      </c>
      <c r="D7" s="274" t="s">
        <v>155</v>
      </c>
      <c r="E7" s="274" t="s">
        <v>156</v>
      </c>
      <c r="F7" s="274" t="s">
        <v>157</v>
      </c>
      <c r="G7" s="274" t="s">
        <v>158</v>
      </c>
      <c r="H7" s="274"/>
    </row>
    <row r="8" spans="1:8" ht="60" customHeight="1">
      <c r="A8" s="274"/>
      <c r="B8" s="274"/>
      <c r="C8" s="274"/>
      <c r="D8" s="274"/>
      <c r="E8" s="274"/>
      <c r="F8" s="274"/>
      <c r="G8" s="274"/>
      <c r="H8" s="274"/>
    </row>
    <row r="9" spans="1:8" ht="15">
      <c r="A9" s="205" t="s">
        <v>10</v>
      </c>
      <c r="B9" s="205">
        <v>1</v>
      </c>
      <c r="C9" s="205">
        <v>2</v>
      </c>
      <c r="D9" s="205">
        <v>3</v>
      </c>
      <c r="E9" s="205">
        <v>4</v>
      </c>
      <c r="F9" s="205">
        <v>5</v>
      </c>
      <c r="G9" s="205">
        <v>6</v>
      </c>
      <c r="H9" s="205">
        <v>7</v>
      </c>
    </row>
    <row r="10" spans="1:8" ht="30">
      <c r="A10" s="145" t="s">
        <v>159</v>
      </c>
      <c r="B10" s="224">
        <v>8111088</v>
      </c>
      <c r="C10" s="224">
        <v>1965350</v>
      </c>
      <c r="D10" s="224">
        <v>0</v>
      </c>
      <c r="E10" s="224">
        <v>0</v>
      </c>
      <c r="F10" s="224">
        <v>5323103.45</v>
      </c>
      <c r="G10" s="224">
        <v>-9816581</v>
      </c>
      <c r="H10" s="224">
        <v>5582960.450946798</v>
      </c>
    </row>
    <row r="11" spans="1:10" ht="30">
      <c r="A11" s="145" t="s">
        <v>160</v>
      </c>
      <c r="B11" s="224">
        <v>8111088</v>
      </c>
      <c r="C11" s="224">
        <v>1965350</v>
      </c>
      <c r="D11" s="224">
        <v>0</v>
      </c>
      <c r="E11" s="224">
        <v>0</v>
      </c>
      <c r="F11" s="224">
        <v>5323103.45</v>
      </c>
      <c r="G11" s="224">
        <v>-9816581</v>
      </c>
      <c r="H11" s="224">
        <v>5582960.450946798</v>
      </c>
      <c r="I11" s="135"/>
      <c r="J11" s="135"/>
    </row>
    <row r="12" spans="1:8" ht="15" customHeight="1">
      <c r="A12" s="145" t="s">
        <v>161</v>
      </c>
      <c r="B12" s="225">
        <v>9168882.530000001</v>
      </c>
      <c r="C12" s="225">
        <v>1671484.87</v>
      </c>
      <c r="D12" s="225">
        <v>0</v>
      </c>
      <c r="E12" s="225">
        <v>0</v>
      </c>
      <c r="F12" s="225">
        <v>5411778</v>
      </c>
      <c r="G12" s="225">
        <v>-9816582</v>
      </c>
      <c r="H12" s="225">
        <v>6435562.670946798</v>
      </c>
    </row>
    <row r="13" spans="1:8" ht="15" customHeight="1">
      <c r="A13" s="145" t="s">
        <v>162</v>
      </c>
      <c r="B13" s="226"/>
      <c r="C13" s="226"/>
      <c r="D13" s="226"/>
      <c r="E13" s="226"/>
      <c r="F13" s="226"/>
      <c r="G13" s="226"/>
      <c r="H13" s="226"/>
    </row>
    <row r="14" spans="1:8" ht="30">
      <c r="A14" s="146" t="s">
        <v>163</v>
      </c>
      <c r="B14" s="227"/>
      <c r="C14" s="227"/>
      <c r="D14" s="227"/>
      <c r="E14" s="227"/>
      <c r="F14" s="227"/>
      <c r="G14" s="227"/>
      <c r="H14" s="227"/>
    </row>
    <row r="15" spans="1:8" ht="15">
      <c r="A15" s="146" t="s">
        <v>164</v>
      </c>
      <c r="B15" s="228"/>
      <c r="C15" s="228"/>
      <c r="D15" s="228"/>
      <c r="E15" s="228"/>
      <c r="F15" s="228"/>
      <c r="G15" s="228"/>
      <c r="H15" s="227"/>
    </row>
    <row r="16" spans="1:9" ht="30" customHeight="1">
      <c r="A16" s="145" t="s">
        <v>165</v>
      </c>
      <c r="B16" s="225">
        <f>SUM(B12:B15)</f>
        <v>9168882.530000001</v>
      </c>
      <c r="C16" s="225">
        <f aca="true" t="shared" si="0" ref="C16:H16">SUM(C12:C15)</f>
        <v>1671484.87</v>
      </c>
      <c r="D16" s="225">
        <f t="shared" si="0"/>
        <v>0</v>
      </c>
      <c r="E16" s="225">
        <f t="shared" si="0"/>
        <v>0</v>
      </c>
      <c r="F16" s="225">
        <f t="shared" si="0"/>
        <v>5411778</v>
      </c>
      <c r="G16" s="225">
        <f t="shared" si="0"/>
        <v>-9816582</v>
      </c>
      <c r="H16" s="225">
        <f t="shared" si="0"/>
        <v>6435562.670946798</v>
      </c>
      <c r="I16" s="236">
        <f>+'справка № 1-КИС-БАЛАНС'!F21</f>
        <v>6435563.067299999</v>
      </c>
    </row>
    <row r="17" spans="1:8" ht="30" customHeight="1">
      <c r="A17" s="145" t="s">
        <v>166</v>
      </c>
      <c r="B17" s="226">
        <f>SUM(B18:B19)</f>
        <v>2299162</v>
      </c>
      <c r="C17" s="226">
        <f aca="true" t="shared" si="1" ref="C17:H17">SUM(C18:C19)</f>
        <v>-703298</v>
      </c>
      <c r="D17" s="226">
        <f t="shared" si="1"/>
        <v>0</v>
      </c>
      <c r="E17" s="226">
        <f t="shared" si="1"/>
        <v>0</v>
      </c>
      <c r="F17" s="226">
        <f t="shared" si="1"/>
        <v>0</v>
      </c>
      <c r="G17" s="226">
        <f t="shared" si="1"/>
        <v>0</v>
      </c>
      <c r="H17" s="226">
        <f t="shared" si="1"/>
        <v>1595864</v>
      </c>
    </row>
    <row r="18" spans="1:8" ht="15">
      <c r="A18" s="146" t="s">
        <v>167</v>
      </c>
      <c r="B18" s="227">
        <v>3018325</v>
      </c>
      <c r="C18" s="229">
        <f>-887485-15745</f>
        <v>-903230</v>
      </c>
      <c r="D18" s="227"/>
      <c r="E18" s="227"/>
      <c r="F18" s="227"/>
      <c r="G18" s="227"/>
      <c r="H18" s="227">
        <f>SUM(B18:G18)</f>
        <v>2115095</v>
      </c>
    </row>
    <row r="19" spans="1:8" ht="15">
      <c r="A19" s="146" t="s">
        <v>168</v>
      </c>
      <c r="B19" s="227">
        <v>-719163</v>
      </c>
      <c r="C19" s="229">
        <f>190206+9726</f>
        <v>199932</v>
      </c>
      <c r="D19" s="227"/>
      <c r="E19" s="227"/>
      <c r="F19" s="227"/>
      <c r="G19" s="227"/>
      <c r="H19" s="227">
        <f>SUM(B19:G19)</f>
        <v>-519231</v>
      </c>
    </row>
    <row r="20" spans="1:8" ht="15">
      <c r="A20" s="145" t="s">
        <v>169</v>
      </c>
      <c r="B20" s="226"/>
      <c r="C20" s="226"/>
      <c r="D20" s="226"/>
      <c r="E20" s="226"/>
      <c r="F20" s="226">
        <f>+'справка № 2-КИС-ОД'!B29</f>
        <v>799899</v>
      </c>
      <c r="G20" s="226"/>
      <c r="H20" s="226">
        <f>SUM(B20:G20)</f>
        <v>799899</v>
      </c>
    </row>
    <row r="21" spans="1:8" ht="15" customHeight="1">
      <c r="A21" s="146" t="s">
        <v>170</v>
      </c>
      <c r="B21" s="228"/>
      <c r="C21" s="228"/>
      <c r="D21" s="228"/>
      <c r="E21" s="228"/>
      <c r="F21" s="228"/>
      <c r="G21" s="227"/>
      <c r="H21" s="227"/>
    </row>
    <row r="22" spans="1:8" ht="15">
      <c r="A22" s="146" t="s">
        <v>171</v>
      </c>
      <c r="B22" s="227"/>
      <c r="C22" s="227"/>
      <c r="D22" s="227"/>
      <c r="E22" s="227"/>
      <c r="F22" s="227"/>
      <c r="G22" s="227"/>
      <c r="H22" s="227"/>
    </row>
    <row r="23" spans="1:8" ht="15">
      <c r="A23" s="146" t="s">
        <v>172</v>
      </c>
      <c r="B23" s="228"/>
      <c r="C23" s="228"/>
      <c r="D23" s="228"/>
      <c r="E23" s="228"/>
      <c r="F23" s="228"/>
      <c r="G23" s="228"/>
      <c r="H23" s="227"/>
    </row>
    <row r="24" spans="1:8" ht="15">
      <c r="A24" s="146" t="s">
        <v>173</v>
      </c>
      <c r="B24" s="228"/>
      <c r="C24" s="228"/>
      <c r="D24" s="228"/>
      <c r="E24" s="228"/>
      <c r="F24" s="228"/>
      <c r="G24" s="228"/>
      <c r="H24" s="227"/>
    </row>
    <row r="25" spans="1:8" ht="45" customHeight="1">
      <c r="A25" s="146" t="s">
        <v>174</v>
      </c>
      <c r="B25" s="228"/>
      <c r="C25" s="228"/>
      <c r="D25" s="228"/>
      <c r="E25" s="228"/>
      <c r="F25" s="228"/>
      <c r="G25" s="228"/>
      <c r="H25" s="227"/>
    </row>
    <row r="26" spans="1:8" ht="15">
      <c r="A26" s="146" t="s">
        <v>175</v>
      </c>
      <c r="B26" s="227"/>
      <c r="C26" s="227"/>
      <c r="D26" s="227"/>
      <c r="E26" s="227"/>
      <c r="F26" s="227"/>
      <c r="G26" s="227"/>
      <c r="H26" s="227"/>
    </row>
    <row r="27" spans="1:8" ht="15">
      <c r="A27" s="146" t="s">
        <v>176</v>
      </c>
      <c r="B27" s="228"/>
      <c r="C27" s="228"/>
      <c r="D27" s="228"/>
      <c r="E27" s="228"/>
      <c r="F27" s="228"/>
      <c r="G27" s="228"/>
      <c r="H27" s="227"/>
    </row>
    <row r="28" spans="1:8" ht="30" customHeight="1">
      <c r="A28" s="146" t="s">
        <v>177</v>
      </c>
      <c r="B28" s="228"/>
      <c r="C28" s="228"/>
      <c r="D28" s="228"/>
      <c r="E28" s="228"/>
      <c r="F28" s="228"/>
      <c r="G28" s="228"/>
      <c r="H28" s="227"/>
    </row>
    <row r="29" spans="1:8" ht="15">
      <c r="A29" s="146" t="s">
        <v>175</v>
      </c>
      <c r="B29" s="227"/>
      <c r="C29" s="227"/>
      <c r="D29" s="227"/>
      <c r="E29" s="227"/>
      <c r="F29" s="227"/>
      <c r="G29" s="227"/>
      <c r="H29" s="227"/>
    </row>
    <row r="30" spans="1:8" ht="15">
      <c r="A30" s="146" t="s">
        <v>176</v>
      </c>
      <c r="B30" s="228"/>
      <c r="C30" s="228"/>
      <c r="D30" s="228"/>
      <c r="E30" s="228"/>
      <c r="F30" s="228"/>
      <c r="G30" s="228"/>
      <c r="H30" s="227"/>
    </row>
    <row r="31" spans="1:8" ht="15">
      <c r="A31" s="146" t="s">
        <v>178</v>
      </c>
      <c r="B31" s="228"/>
      <c r="C31" s="228"/>
      <c r="D31" s="228"/>
      <c r="E31" s="228"/>
      <c r="F31" s="228"/>
      <c r="G31" s="242"/>
      <c r="H31" s="227"/>
    </row>
    <row r="32" spans="1:9" ht="15" customHeight="1">
      <c r="A32" s="206" t="s">
        <v>179</v>
      </c>
      <c r="B32" s="230">
        <f>B16+B17</f>
        <v>11468044.530000001</v>
      </c>
      <c r="C32" s="230">
        <f>C16+C17</f>
        <v>968186.8700000001</v>
      </c>
      <c r="D32" s="230">
        <f>D16+D17</f>
        <v>0</v>
      </c>
      <c r="E32" s="230">
        <f>E16+E17</f>
        <v>0</v>
      </c>
      <c r="F32" s="230">
        <f>F16+F20</f>
        <v>6211677</v>
      </c>
      <c r="G32" s="230">
        <f>G16+G17</f>
        <v>-9816582</v>
      </c>
      <c r="H32" s="230">
        <f>SUM(B32:G32)</f>
        <v>8831326.400000002</v>
      </c>
      <c r="I32" s="236">
        <f>+'справка № 1-КИС-БАЛАНС'!E21</f>
        <v>8831326</v>
      </c>
    </row>
    <row r="33" spans="1:9" ht="14.25" customHeight="1">
      <c r="A33" s="146" t="s">
        <v>180</v>
      </c>
      <c r="B33" s="147"/>
      <c r="C33" s="147"/>
      <c r="D33" s="147"/>
      <c r="E33" s="147"/>
      <c r="F33" s="147"/>
      <c r="G33" s="147"/>
      <c r="H33" s="147"/>
      <c r="I33" s="247"/>
    </row>
    <row r="34" spans="1:8" ht="30" customHeight="1">
      <c r="A34" s="208" t="s">
        <v>181</v>
      </c>
      <c r="B34" s="207"/>
      <c r="C34" s="207"/>
      <c r="D34" s="207"/>
      <c r="E34" s="207"/>
      <c r="F34" s="207"/>
      <c r="G34" s="207"/>
      <c r="H34" s="207"/>
    </row>
    <row r="35" spans="1:8" ht="15">
      <c r="A35" s="276"/>
      <c r="B35" s="276"/>
      <c r="C35" s="276"/>
      <c r="D35" s="276"/>
      <c r="E35" s="276"/>
      <c r="F35" s="276"/>
      <c r="G35" s="276"/>
      <c r="H35" s="276"/>
    </row>
    <row r="36" spans="1:8" ht="15" customHeight="1">
      <c r="A36" s="136" t="str">
        <f>'справка № 1-КИС-БАЛАНС'!A47</f>
        <v>Дата  21/01/2015 г. </v>
      </c>
      <c r="B36" s="283" t="s">
        <v>359</v>
      </c>
      <c r="C36" s="283"/>
      <c r="D36" s="283"/>
      <c r="E36" s="273" t="s">
        <v>73</v>
      </c>
      <c r="F36" s="273"/>
      <c r="G36" s="273"/>
      <c r="H36" s="273"/>
    </row>
    <row r="37" spans="1:9" ht="15" customHeight="1">
      <c r="A37" s="137"/>
      <c r="B37" s="284" t="str">
        <f>'справка № 1-КИС-БАЛАНС'!B48:C48</f>
        <v>Венцислава Миронова</v>
      </c>
      <c r="C37" s="284"/>
      <c r="D37" s="284"/>
      <c r="E37" s="282" t="s">
        <v>380</v>
      </c>
      <c r="F37" s="282"/>
      <c r="G37" s="282"/>
      <c r="H37" s="282"/>
      <c r="I37" s="20"/>
    </row>
    <row r="38" spans="2:9" ht="15">
      <c r="B38" s="139"/>
      <c r="C38" s="139"/>
      <c r="D38" s="139"/>
      <c r="E38" s="139"/>
      <c r="F38" s="139"/>
      <c r="G38" s="139"/>
      <c r="H38" s="140"/>
      <c r="I38" s="20"/>
    </row>
    <row r="39" spans="1:8" ht="15">
      <c r="A39" s="141"/>
      <c r="B39"/>
      <c r="C39"/>
      <c r="D39" s="142"/>
      <c r="E39" s="142"/>
      <c r="F39" s="142"/>
      <c r="G39" s="142"/>
      <c r="H39" s="143"/>
    </row>
    <row r="40" spans="8:9" ht="15" customHeight="1">
      <c r="H40" s="144"/>
      <c r="I40" s="144"/>
    </row>
  </sheetData>
  <sheetProtection selectLockedCells="1" selectUnlockedCells="1"/>
  <mergeCells count="22">
    <mergeCell ref="E37:H37"/>
    <mergeCell ref="B36:D36"/>
    <mergeCell ref="B37:D37"/>
    <mergeCell ref="D7:D8"/>
    <mergeCell ref="E7:E8"/>
    <mergeCell ref="H6:H8"/>
    <mergeCell ref="C6:E6"/>
    <mergeCell ref="F6:G6"/>
    <mergeCell ref="C7:C8"/>
    <mergeCell ref="F7:F8"/>
    <mergeCell ref="A2:H2"/>
    <mergeCell ref="A1:H1"/>
    <mergeCell ref="E4:H4"/>
    <mergeCell ref="A4:D4"/>
    <mergeCell ref="E5:H5"/>
    <mergeCell ref="A5:D5"/>
    <mergeCell ref="E36:H36"/>
    <mergeCell ref="B6:B8"/>
    <mergeCell ref="A3:H3"/>
    <mergeCell ref="G7:G8"/>
    <mergeCell ref="A35:H35"/>
    <mergeCell ref="A6:A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H16 B34:H34 B12:H12 B23:G25 B15:B16 C15:G15 B32:H3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G28 B30:G31">
      <formula1>0</formula1>
      <formula2>9999999999999990</formula2>
    </dataValidation>
  </dataValidations>
  <printOptions/>
  <pageMargins left="0.7480314960629921" right="0.7480314960629921" top="0.17" bottom="0.19" header="0.19" footer="0.17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Z160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32.140625" style="148" customWidth="1"/>
    <col min="2" max="2" width="14.57421875" style="148" customWidth="1"/>
    <col min="3" max="3" width="10.140625" style="148" customWidth="1"/>
    <col min="4" max="4" width="10.7109375" style="148" customWidth="1"/>
    <col min="5" max="5" width="10.00390625" style="148" customWidth="1"/>
    <col min="6" max="6" width="7.7109375" style="148" customWidth="1"/>
    <col min="7" max="7" width="7.28125" style="148" customWidth="1"/>
    <col min="8" max="8" width="10.00390625" style="148" customWidth="1"/>
    <col min="9" max="9" width="10.140625" style="148" customWidth="1"/>
    <col min="10" max="10" width="8.8515625" style="148" customWidth="1"/>
    <col min="11" max="11" width="8.57421875" style="148" customWidth="1"/>
    <col min="12" max="12" width="8.8515625" style="148" customWidth="1"/>
    <col min="13" max="13" width="7.7109375" style="148" customWidth="1"/>
    <col min="14" max="14" width="6.8515625" style="148" customWidth="1"/>
    <col min="15" max="15" width="10.00390625" style="148" customWidth="1"/>
    <col min="16" max="16" width="11.00390625" style="148" customWidth="1"/>
    <col min="17" max="16384" width="9.140625" style="148" customWidth="1"/>
  </cols>
  <sheetData>
    <row r="1" spans="1:16" ht="15" customHeight="1">
      <c r="A1" s="294" t="s">
        <v>182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15" customHeight="1">
      <c r="A2" s="295" t="s">
        <v>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15" customHeight="1">
      <c r="A4" s="289" t="str">
        <f>+'справка № 4-КИС-ОСК'!A4:D4</f>
        <v>Наименование на КИС: ДФ Скай Нови Акции</v>
      </c>
      <c r="B4" s="289"/>
      <c r="C4" s="289"/>
      <c r="D4" s="289"/>
      <c r="E4" s="289"/>
      <c r="F4" s="289"/>
      <c r="G4" s="289"/>
      <c r="H4" s="291" t="s">
        <v>2</v>
      </c>
      <c r="I4" s="291"/>
      <c r="J4" s="291"/>
      <c r="K4" s="291"/>
      <c r="L4" s="291"/>
      <c r="M4" s="291"/>
      <c r="N4" s="291"/>
      <c r="O4" s="291"/>
      <c r="P4" s="291"/>
    </row>
    <row r="5" spans="1:16" ht="15" customHeight="1">
      <c r="A5" s="290" t="str">
        <f>'справка № 1-КИС-БАЛАНС'!A5:C5</f>
        <v>Отчетен период 31/12/2014 г. </v>
      </c>
      <c r="B5" s="290"/>
      <c r="C5" s="290"/>
      <c r="D5" s="290"/>
      <c r="E5" s="290"/>
      <c r="F5" s="290"/>
      <c r="G5" s="290"/>
      <c r="H5" s="292" t="s">
        <v>3</v>
      </c>
      <c r="I5" s="292"/>
      <c r="J5" s="292"/>
      <c r="K5" s="292"/>
      <c r="L5" s="292"/>
      <c r="M5" s="292"/>
      <c r="N5" s="292"/>
      <c r="O5" s="292"/>
      <c r="P5" s="292"/>
    </row>
    <row r="6" spans="1:16" s="149" customFormat="1" ht="39" customHeight="1">
      <c r="A6" s="287" t="s">
        <v>149</v>
      </c>
      <c r="B6" s="287" t="s">
        <v>184</v>
      </c>
      <c r="C6" s="287"/>
      <c r="D6" s="287"/>
      <c r="E6" s="287"/>
      <c r="F6" s="287" t="s">
        <v>185</v>
      </c>
      <c r="G6" s="287"/>
      <c r="H6" s="287" t="s">
        <v>186</v>
      </c>
      <c r="I6" s="287" t="s">
        <v>187</v>
      </c>
      <c r="J6" s="287"/>
      <c r="K6" s="287"/>
      <c r="L6" s="287"/>
      <c r="M6" s="287" t="s">
        <v>185</v>
      </c>
      <c r="N6" s="287"/>
      <c r="O6" s="287" t="s">
        <v>188</v>
      </c>
      <c r="P6" s="287" t="s">
        <v>189</v>
      </c>
    </row>
    <row r="7" spans="1:16" s="149" customFormat="1" ht="75">
      <c r="A7" s="287"/>
      <c r="B7" s="174" t="s">
        <v>190</v>
      </c>
      <c r="C7" s="174" t="s">
        <v>191</v>
      </c>
      <c r="D7" s="174" t="s">
        <v>192</v>
      </c>
      <c r="E7" s="174" t="s">
        <v>193</v>
      </c>
      <c r="F7" s="174" t="s">
        <v>194</v>
      </c>
      <c r="G7" s="174" t="s">
        <v>195</v>
      </c>
      <c r="H7" s="287"/>
      <c r="I7" s="174" t="s">
        <v>190</v>
      </c>
      <c r="J7" s="174" t="s">
        <v>196</v>
      </c>
      <c r="K7" s="174" t="s">
        <v>197</v>
      </c>
      <c r="L7" s="174" t="s">
        <v>198</v>
      </c>
      <c r="M7" s="174" t="s">
        <v>194</v>
      </c>
      <c r="N7" s="174" t="s">
        <v>195</v>
      </c>
      <c r="O7" s="287"/>
      <c r="P7" s="287"/>
    </row>
    <row r="8" spans="1:16" s="149" customFormat="1" ht="15" customHeight="1">
      <c r="A8" s="175" t="s">
        <v>10</v>
      </c>
      <c r="B8" s="174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174">
        <v>14</v>
      </c>
      <c r="P8" s="174">
        <v>15</v>
      </c>
    </row>
    <row r="9" spans="1:16" ht="15" customHeight="1">
      <c r="A9" s="176" t="s">
        <v>199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0" spans="1:26" ht="15" customHeight="1">
      <c r="A10" s="178" t="s">
        <v>200</v>
      </c>
      <c r="B10" s="51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5" customHeight="1">
      <c r="A11" s="178" t="s">
        <v>201</v>
      </c>
      <c r="B11" s="51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5" customHeight="1">
      <c r="A12" s="180" t="s">
        <v>202</v>
      </c>
      <c r="B12" s="181"/>
      <c r="C12" s="182"/>
      <c r="D12" s="182"/>
      <c r="E12" s="179"/>
      <c r="F12" s="182"/>
      <c r="G12" s="182"/>
      <c r="H12" s="179"/>
      <c r="I12" s="182"/>
      <c r="J12" s="182"/>
      <c r="K12" s="182"/>
      <c r="L12" s="179"/>
      <c r="M12" s="182"/>
      <c r="N12" s="182"/>
      <c r="O12" s="179"/>
      <c r="P12" s="179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5" customHeight="1">
      <c r="A13" s="178" t="s">
        <v>203</v>
      </c>
      <c r="B13" s="181"/>
      <c r="C13" s="182"/>
      <c r="D13" s="182"/>
      <c r="E13" s="179"/>
      <c r="F13" s="182"/>
      <c r="G13" s="182"/>
      <c r="H13" s="179"/>
      <c r="I13" s="182"/>
      <c r="J13" s="182"/>
      <c r="K13" s="182"/>
      <c r="L13" s="179"/>
      <c r="M13" s="182"/>
      <c r="N13" s="182"/>
      <c r="O13" s="179"/>
      <c r="P13" s="179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5" customHeight="1">
      <c r="A14" s="178" t="s">
        <v>47</v>
      </c>
      <c r="B14" s="182"/>
      <c r="C14" s="182"/>
      <c r="D14" s="182"/>
      <c r="E14" s="179"/>
      <c r="F14" s="182"/>
      <c r="G14" s="182"/>
      <c r="H14" s="179"/>
      <c r="I14" s="182"/>
      <c r="J14" s="182"/>
      <c r="K14" s="182"/>
      <c r="L14" s="179"/>
      <c r="M14" s="182"/>
      <c r="N14" s="182"/>
      <c r="O14" s="179"/>
      <c r="P14" s="179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5" customHeight="1">
      <c r="A15" s="178" t="s">
        <v>204</v>
      </c>
      <c r="B15" s="182"/>
      <c r="C15" s="182"/>
      <c r="D15" s="182"/>
      <c r="E15" s="179"/>
      <c r="F15" s="182"/>
      <c r="G15" s="182"/>
      <c r="H15" s="179"/>
      <c r="I15" s="182"/>
      <c r="J15" s="182"/>
      <c r="K15" s="182"/>
      <c r="L15" s="179"/>
      <c r="M15" s="182"/>
      <c r="N15" s="182"/>
      <c r="O15" s="179"/>
      <c r="P15" s="179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5" customHeight="1">
      <c r="A16" s="183" t="s">
        <v>205</v>
      </c>
      <c r="B16" s="184"/>
      <c r="C16" s="184"/>
      <c r="D16" s="184"/>
      <c r="E16" s="177"/>
      <c r="F16" s="184"/>
      <c r="G16" s="184"/>
      <c r="H16" s="177"/>
      <c r="I16" s="184"/>
      <c r="J16" s="184"/>
      <c r="K16" s="184"/>
      <c r="L16" s="177"/>
      <c r="M16" s="184"/>
      <c r="N16" s="184"/>
      <c r="O16" s="177"/>
      <c r="P16" s="177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5" customHeight="1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5" customHeight="1">
      <c r="A18" s="151" t="str">
        <f>'справка № 1-КИС-БАЛАНС'!A47</f>
        <v>Дата  21/01/2015 г. </v>
      </c>
      <c r="B18" s="285" t="s">
        <v>359</v>
      </c>
      <c r="C18" s="285"/>
      <c r="D18" s="285"/>
      <c r="E18" s="285"/>
      <c r="F18" s="285"/>
      <c r="G18" s="285"/>
      <c r="H18" s="285"/>
      <c r="I18" s="273" t="s">
        <v>73</v>
      </c>
      <c r="J18" s="273"/>
      <c r="K18" s="273"/>
      <c r="L18" s="273"/>
      <c r="M18" s="273"/>
      <c r="N18" s="273"/>
      <c r="O18" s="273"/>
      <c r="P18" s="273"/>
      <c r="Q18" s="152"/>
      <c r="R18" s="152"/>
      <c r="S18" s="152"/>
      <c r="T18" s="152"/>
      <c r="U18" s="152"/>
      <c r="V18" s="152"/>
      <c r="W18" s="150"/>
      <c r="X18" s="150"/>
      <c r="Y18" s="150"/>
      <c r="Z18" s="150"/>
    </row>
    <row r="19" spans="1:26" ht="15" customHeight="1">
      <c r="A19" s="153"/>
      <c r="B19" s="293" t="str">
        <f>+'справка № 4-КИС-ОСК'!B37:D37</f>
        <v>Венцислава Миронова</v>
      </c>
      <c r="C19" s="293"/>
      <c r="D19" s="293"/>
      <c r="E19" s="293"/>
      <c r="F19" s="293"/>
      <c r="G19" s="293"/>
      <c r="H19" s="293"/>
      <c r="I19" s="293" t="s">
        <v>380</v>
      </c>
      <c r="J19" s="293"/>
      <c r="K19" s="293"/>
      <c r="L19" s="293"/>
      <c r="M19" s="293"/>
      <c r="N19" s="293"/>
      <c r="O19" s="293"/>
      <c r="P19" s="293"/>
      <c r="Q19" s="152"/>
      <c r="R19" s="152"/>
      <c r="S19" s="152"/>
      <c r="T19" s="152"/>
      <c r="U19" s="152"/>
      <c r="V19" s="152"/>
      <c r="W19" s="150"/>
      <c r="X19" s="150"/>
      <c r="Y19" s="150"/>
      <c r="Z19" s="150"/>
    </row>
    <row r="20" spans="1:26" s="158" customFormat="1" ht="1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6"/>
      <c r="R20" s="156"/>
      <c r="S20" s="156"/>
      <c r="T20" s="156"/>
      <c r="U20" s="156"/>
      <c r="V20" s="156"/>
      <c r="W20" s="157"/>
      <c r="X20" s="157"/>
      <c r="Y20" s="157"/>
      <c r="Z20" s="157"/>
    </row>
    <row r="21" spans="1:26" s="158" customFormat="1" ht="15" customHeight="1">
      <c r="A21" s="154"/>
      <c r="B21" s="155"/>
      <c r="C21" s="155"/>
      <c r="D21" s="155"/>
      <c r="E21" s="155"/>
      <c r="F21" s="155"/>
      <c r="G21" s="155"/>
      <c r="H21" s="155"/>
      <c r="I21" s="159"/>
      <c r="J21" s="159"/>
      <c r="K21" s="155"/>
      <c r="L21" s="155"/>
      <c r="M21" s="155"/>
      <c r="N21" s="155"/>
      <c r="O21" s="155"/>
      <c r="P21" s="155"/>
      <c r="Q21" s="156"/>
      <c r="R21" s="156"/>
      <c r="S21" s="156"/>
      <c r="T21" s="156"/>
      <c r="U21" s="156"/>
      <c r="V21" s="156"/>
      <c r="W21" s="157"/>
      <c r="X21" s="157"/>
      <c r="Y21" s="157"/>
      <c r="Z21" s="157"/>
    </row>
    <row r="22" spans="1:26" s="158" customFormat="1" ht="15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6"/>
      <c r="R22" s="156"/>
      <c r="S22" s="156"/>
      <c r="T22" s="156"/>
      <c r="U22" s="156"/>
      <c r="V22" s="156"/>
      <c r="W22" s="157"/>
      <c r="X22" s="157"/>
      <c r="Y22" s="157"/>
      <c r="Z22" s="157"/>
    </row>
    <row r="23" spans="1:26" s="158" customFormat="1" ht="15" customHeight="1">
      <c r="A23" s="154"/>
      <c r="B23" s="155"/>
      <c r="C23" s="160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156"/>
      <c r="S23" s="156"/>
      <c r="T23" s="156"/>
      <c r="U23" s="156"/>
      <c r="V23" s="156"/>
      <c r="W23" s="157"/>
      <c r="X23" s="157"/>
      <c r="Y23" s="157"/>
      <c r="Z23" s="157"/>
    </row>
    <row r="24" spans="1:26" s="158" customFormat="1" ht="15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7"/>
      <c r="X24" s="157"/>
      <c r="Y24" s="157"/>
      <c r="Z24" s="157"/>
    </row>
    <row r="25" spans="1:26" s="158" customFormat="1" ht="15">
      <c r="A25" s="154"/>
      <c r="B25" s="161"/>
      <c r="C25" s="161"/>
      <c r="D25" s="161"/>
      <c r="E25" s="155"/>
      <c r="F25" s="161"/>
      <c r="G25" s="161"/>
      <c r="H25" s="155"/>
      <c r="I25" s="161"/>
      <c r="J25" s="161"/>
      <c r="K25" s="161"/>
      <c r="L25" s="155"/>
      <c r="M25" s="161"/>
      <c r="N25" s="161"/>
      <c r="O25" s="155"/>
      <c r="P25" s="155"/>
      <c r="Q25" s="156"/>
      <c r="R25" s="156"/>
      <c r="S25" s="156"/>
      <c r="T25" s="156"/>
      <c r="U25" s="156"/>
      <c r="V25" s="156"/>
      <c r="W25" s="157"/>
      <c r="X25" s="157"/>
      <c r="Y25" s="157"/>
      <c r="Z25" s="157"/>
    </row>
    <row r="26" spans="1:26" s="158" customFormat="1" ht="15">
      <c r="A26" s="154"/>
      <c r="B26" s="161"/>
      <c r="C26" s="161"/>
      <c r="D26" s="161"/>
      <c r="E26" s="155"/>
      <c r="F26" s="161"/>
      <c r="G26" s="161"/>
      <c r="H26" s="155"/>
      <c r="I26" s="161"/>
      <c r="J26" s="161"/>
      <c r="K26" s="161"/>
      <c r="L26" s="155"/>
      <c r="M26" s="161"/>
      <c r="N26" s="161"/>
      <c r="O26" s="155"/>
      <c r="P26" s="155"/>
      <c r="Q26" s="156"/>
      <c r="R26" s="156"/>
      <c r="S26" s="156"/>
      <c r="T26" s="156"/>
      <c r="U26" s="156"/>
      <c r="V26" s="156"/>
      <c r="W26" s="157"/>
      <c r="X26" s="157"/>
      <c r="Y26" s="157"/>
      <c r="Z26" s="157"/>
    </row>
    <row r="27" spans="1:26" s="158" customFormat="1" ht="15">
      <c r="A27" s="160"/>
      <c r="B27" s="161"/>
      <c r="C27" s="161"/>
      <c r="D27" s="161"/>
      <c r="E27" s="155"/>
      <c r="F27" s="161"/>
      <c r="G27" s="161"/>
      <c r="H27" s="155"/>
      <c r="I27" s="161"/>
      <c r="J27" s="161"/>
      <c r="K27" s="161"/>
      <c r="L27" s="155"/>
      <c r="M27" s="161"/>
      <c r="N27" s="161"/>
      <c r="O27" s="155"/>
      <c r="P27" s="155"/>
      <c r="Q27" s="156"/>
      <c r="R27" s="156"/>
      <c r="S27" s="156"/>
      <c r="T27" s="156"/>
      <c r="U27" s="156"/>
      <c r="V27" s="156"/>
      <c r="W27" s="157"/>
      <c r="X27" s="157"/>
      <c r="Y27" s="157"/>
      <c r="Z27" s="157"/>
    </row>
    <row r="28" spans="1:26" s="158" customFormat="1" ht="15">
      <c r="A28" s="160"/>
      <c r="B28" s="161"/>
      <c r="C28" s="161"/>
      <c r="D28" s="161"/>
      <c r="E28" s="155"/>
      <c r="F28" s="161"/>
      <c r="G28" s="161"/>
      <c r="H28" s="155"/>
      <c r="I28" s="161"/>
      <c r="J28" s="161"/>
      <c r="K28" s="161"/>
      <c r="L28" s="155"/>
      <c r="M28" s="161"/>
      <c r="N28" s="161"/>
      <c r="O28" s="155"/>
      <c r="P28" s="155"/>
      <c r="Q28" s="156"/>
      <c r="R28" s="156"/>
      <c r="S28" s="156"/>
      <c r="T28" s="156"/>
      <c r="U28" s="156"/>
      <c r="V28" s="156"/>
      <c r="W28" s="157"/>
      <c r="X28" s="157"/>
      <c r="Y28" s="157"/>
      <c r="Z28" s="157"/>
    </row>
    <row r="29" spans="1:26" s="158" customFormat="1" ht="15">
      <c r="A29" s="154"/>
      <c r="B29" s="161"/>
      <c r="C29" s="161"/>
      <c r="D29" s="161"/>
      <c r="E29" s="155"/>
      <c r="F29" s="161"/>
      <c r="G29" s="161"/>
      <c r="H29" s="155"/>
      <c r="I29" s="161"/>
      <c r="J29" s="161"/>
      <c r="K29" s="161"/>
      <c r="L29" s="155"/>
      <c r="M29" s="161"/>
      <c r="N29" s="161"/>
      <c r="O29" s="155"/>
      <c r="P29" s="155"/>
      <c r="Q29" s="156"/>
      <c r="R29" s="156"/>
      <c r="S29" s="156"/>
      <c r="T29" s="156"/>
      <c r="U29" s="156"/>
      <c r="V29" s="156"/>
      <c r="W29" s="157"/>
      <c r="X29" s="157"/>
      <c r="Y29" s="157"/>
      <c r="Z29" s="157"/>
    </row>
    <row r="30" spans="1:26" s="158" customFormat="1" ht="15" customHeight="1">
      <c r="A30" s="162"/>
      <c r="B30" s="161"/>
      <c r="C30" s="161"/>
      <c r="D30" s="161"/>
      <c r="E30" s="155"/>
      <c r="F30" s="161"/>
      <c r="G30" s="161"/>
      <c r="H30" s="155"/>
      <c r="I30" s="161"/>
      <c r="J30" s="161"/>
      <c r="K30" s="161"/>
      <c r="L30" s="155"/>
      <c r="M30" s="161"/>
      <c r="N30" s="161"/>
      <c r="O30" s="155"/>
      <c r="P30" s="155"/>
      <c r="Q30" s="156"/>
      <c r="R30" s="156"/>
      <c r="S30" s="156"/>
      <c r="T30" s="156"/>
      <c r="U30" s="156"/>
      <c r="V30" s="156"/>
      <c r="W30" s="157"/>
      <c r="X30" s="157"/>
      <c r="Y30" s="157"/>
      <c r="Z30" s="157"/>
    </row>
    <row r="31" spans="1:26" s="158" customFormat="1" ht="15">
      <c r="A31" s="160"/>
      <c r="B31" s="161"/>
      <c r="C31" s="161"/>
      <c r="D31" s="161"/>
      <c r="E31" s="155"/>
      <c r="F31" s="161"/>
      <c r="G31" s="161"/>
      <c r="H31" s="155"/>
      <c r="I31" s="161"/>
      <c r="J31" s="161"/>
      <c r="K31" s="161"/>
      <c r="L31" s="155"/>
      <c r="M31" s="161"/>
      <c r="N31" s="161"/>
      <c r="O31" s="155"/>
      <c r="P31" s="155"/>
      <c r="Q31" s="156"/>
      <c r="R31" s="156"/>
      <c r="S31" s="156"/>
      <c r="T31" s="156"/>
      <c r="U31" s="156"/>
      <c r="V31" s="156"/>
      <c r="W31" s="157"/>
      <c r="X31" s="157"/>
      <c r="Y31" s="157"/>
      <c r="Z31" s="157"/>
    </row>
    <row r="32" spans="1:26" ht="15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52"/>
      <c r="R32" s="152"/>
      <c r="S32" s="152"/>
      <c r="T32" s="152"/>
      <c r="U32" s="152"/>
      <c r="V32" s="152"/>
      <c r="W32" s="150"/>
      <c r="X32" s="150"/>
      <c r="Y32" s="150"/>
      <c r="Z32" s="150"/>
    </row>
    <row r="33" spans="1:22" ht="15">
      <c r="A33" s="165"/>
      <c r="B33" s="166"/>
      <c r="C33" s="166"/>
      <c r="D33" s="166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7"/>
      <c r="R33" s="167"/>
      <c r="S33" s="167"/>
      <c r="T33" s="167"/>
      <c r="U33" s="167"/>
      <c r="V33" s="167"/>
    </row>
    <row r="34" spans="14:16" ht="15">
      <c r="N34" s="168"/>
      <c r="O34" s="168"/>
      <c r="P34" s="168"/>
    </row>
    <row r="35" spans="1:16" ht="15">
      <c r="A35" s="169"/>
      <c r="B35" s="170"/>
      <c r="C35" s="170"/>
      <c r="D35" s="170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</row>
    <row r="36" spans="1:16" ht="15">
      <c r="A36" s="171"/>
      <c r="B36" s="170"/>
      <c r="C36" s="170"/>
      <c r="D36" s="170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1:16" ht="15">
      <c r="A37" s="172"/>
      <c r="B37" s="170"/>
      <c r="C37" s="170"/>
      <c r="D37" s="170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1:16" ht="15">
      <c r="A38" s="169"/>
      <c r="B38" s="170"/>
      <c r="C38" s="170"/>
      <c r="D38" s="170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1:16" ht="15">
      <c r="A39" s="169"/>
      <c r="B39" s="170"/>
      <c r="C39" s="170"/>
      <c r="D39" s="170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ht="15">
      <c r="A40" s="169"/>
      <c r="B40" s="170"/>
      <c r="C40" s="170"/>
      <c r="D40" s="170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</row>
    <row r="41" spans="2:4" ht="15">
      <c r="B41" s="173"/>
      <c r="C41" s="173"/>
      <c r="D41" s="173"/>
    </row>
    <row r="42" spans="2:4" ht="15">
      <c r="B42" s="173"/>
      <c r="C42" s="173"/>
      <c r="D42" s="173"/>
    </row>
    <row r="43" spans="2:4" ht="15">
      <c r="B43" s="173"/>
      <c r="C43" s="173"/>
      <c r="D43" s="173"/>
    </row>
    <row r="44" spans="2:4" ht="15">
      <c r="B44" s="173"/>
      <c r="C44" s="173"/>
      <c r="D44" s="173"/>
    </row>
    <row r="45" spans="2:4" ht="15">
      <c r="B45" s="173"/>
      <c r="C45" s="173"/>
      <c r="D45" s="173"/>
    </row>
    <row r="46" spans="2:4" ht="15">
      <c r="B46" s="173"/>
      <c r="C46" s="173"/>
      <c r="D46" s="173"/>
    </row>
    <row r="47" spans="2:4" ht="15">
      <c r="B47" s="173"/>
      <c r="C47" s="173"/>
      <c r="D47" s="173"/>
    </row>
    <row r="48" spans="2:4" ht="15">
      <c r="B48" s="173"/>
      <c r="C48" s="173"/>
      <c r="D48" s="173"/>
    </row>
    <row r="49" spans="2:4" ht="15">
      <c r="B49" s="173"/>
      <c r="C49" s="173"/>
      <c r="D49" s="173"/>
    </row>
    <row r="50" spans="2:4" ht="15">
      <c r="B50" s="173"/>
      <c r="C50" s="173"/>
      <c r="D50" s="173"/>
    </row>
    <row r="51" spans="2:4" ht="15">
      <c r="B51" s="173"/>
      <c r="C51" s="173"/>
      <c r="D51" s="173"/>
    </row>
    <row r="52" spans="2:4" ht="15">
      <c r="B52" s="173"/>
      <c r="C52" s="173"/>
      <c r="D52" s="173"/>
    </row>
    <row r="53" spans="2:4" ht="15">
      <c r="B53" s="173"/>
      <c r="C53" s="173"/>
      <c r="D53" s="173"/>
    </row>
    <row r="54" spans="2:4" ht="15">
      <c r="B54" s="173"/>
      <c r="C54" s="173"/>
      <c r="D54" s="173"/>
    </row>
    <row r="55" spans="2:4" ht="15">
      <c r="B55" s="173"/>
      <c r="C55" s="173"/>
      <c r="D55" s="173"/>
    </row>
    <row r="56" spans="2:4" ht="15">
      <c r="B56" s="173"/>
      <c r="C56" s="173"/>
      <c r="D56" s="173"/>
    </row>
    <row r="57" spans="2:4" ht="15">
      <c r="B57" s="173"/>
      <c r="C57" s="173"/>
      <c r="D57" s="173"/>
    </row>
    <row r="58" spans="3:4" ht="15">
      <c r="C58" s="173"/>
      <c r="D58" s="173"/>
    </row>
    <row r="59" spans="3:4" ht="15">
      <c r="C59" s="173"/>
      <c r="D59" s="173"/>
    </row>
    <row r="60" spans="3:4" ht="15">
      <c r="C60" s="173"/>
      <c r="D60" s="173"/>
    </row>
    <row r="61" spans="3:4" ht="15">
      <c r="C61" s="173"/>
      <c r="D61" s="173"/>
    </row>
    <row r="62" spans="3:4" ht="15">
      <c r="C62" s="173"/>
      <c r="D62" s="173"/>
    </row>
    <row r="63" spans="3:4" ht="15">
      <c r="C63" s="173"/>
      <c r="D63" s="173"/>
    </row>
    <row r="64" spans="3:4" ht="15">
      <c r="C64" s="173"/>
      <c r="D64" s="173"/>
    </row>
    <row r="65" spans="3:4" ht="15">
      <c r="C65" s="173"/>
      <c r="D65" s="173"/>
    </row>
    <row r="66" spans="3:4" ht="15">
      <c r="C66" s="173"/>
      <c r="D66" s="173"/>
    </row>
    <row r="67" spans="3:4" ht="15">
      <c r="C67" s="173"/>
      <c r="D67" s="173"/>
    </row>
    <row r="68" spans="3:4" ht="15">
      <c r="C68" s="173"/>
      <c r="D68" s="173"/>
    </row>
    <row r="69" spans="3:4" ht="15">
      <c r="C69" s="173"/>
      <c r="D69" s="173"/>
    </row>
    <row r="70" spans="3:4" ht="15">
      <c r="C70" s="173"/>
      <c r="D70" s="173"/>
    </row>
    <row r="71" spans="3:4" ht="15">
      <c r="C71" s="173"/>
      <c r="D71" s="173"/>
    </row>
    <row r="72" spans="3:4" ht="15">
      <c r="C72" s="173"/>
      <c r="D72" s="173"/>
    </row>
    <row r="73" spans="3:4" ht="15">
      <c r="C73" s="173"/>
      <c r="D73" s="173"/>
    </row>
    <row r="74" spans="3:4" ht="15">
      <c r="C74" s="173"/>
      <c r="D74" s="173"/>
    </row>
    <row r="75" spans="3:4" ht="15">
      <c r="C75" s="173"/>
      <c r="D75" s="173"/>
    </row>
    <row r="76" spans="3:4" ht="15">
      <c r="C76" s="173"/>
      <c r="D76" s="173"/>
    </row>
    <row r="77" spans="3:4" ht="15">
      <c r="C77" s="173"/>
      <c r="D77" s="173"/>
    </row>
    <row r="78" spans="3:4" ht="15">
      <c r="C78" s="173"/>
      <c r="D78" s="173"/>
    </row>
    <row r="79" spans="3:4" ht="15">
      <c r="C79" s="173"/>
      <c r="D79" s="173"/>
    </row>
    <row r="80" spans="3:4" ht="15">
      <c r="C80" s="173"/>
      <c r="D80" s="173"/>
    </row>
    <row r="81" spans="3:4" ht="15">
      <c r="C81" s="173"/>
      <c r="D81" s="173"/>
    </row>
    <row r="82" spans="3:4" ht="15">
      <c r="C82" s="173"/>
      <c r="D82" s="173"/>
    </row>
    <row r="83" spans="3:4" ht="15">
      <c r="C83" s="173"/>
      <c r="D83" s="173"/>
    </row>
    <row r="84" spans="3:4" ht="15">
      <c r="C84" s="173"/>
      <c r="D84" s="173"/>
    </row>
    <row r="85" spans="3:4" ht="15">
      <c r="C85" s="173"/>
      <c r="D85" s="173"/>
    </row>
    <row r="86" spans="3:4" ht="15">
      <c r="C86" s="173"/>
      <c r="D86" s="173"/>
    </row>
    <row r="87" spans="3:4" ht="15">
      <c r="C87" s="173"/>
      <c r="D87" s="173"/>
    </row>
    <row r="88" spans="3:4" ht="15">
      <c r="C88" s="173"/>
      <c r="D88" s="173"/>
    </row>
    <row r="89" spans="3:4" ht="15">
      <c r="C89" s="173"/>
      <c r="D89" s="173"/>
    </row>
    <row r="90" spans="3:4" ht="15">
      <c r="C90" s="173"/>
      <c r="D90" s="173"/>
    </row>
    <row r="91" spans="3:4" ht="15">
      <c r="C91" s="173"/>
      <c r="D91" s="173"/>
    </row>
    <row r="92" spans="3:4" ht="15">
      <c r="C92" s="173"/>
      <c r="D92" s="173"/>
    </row>
    <row r="93" spans="3:4" ht="15">
      <c r="C93" s="173"/>
      <c r="D93" s="173"/>
    </row>
    <row r="94" spans="3:4" ht="15">
      <c r="C94" s="173"/>
      <c r="D94" s="173"/>
    </row>
    <row r="95" spans="3:4" ht="15">
      <c r="C95" s="173"/>
      <c r="D95" s="173"/>
    </row>
    <row r="96" spans="3:4" ht="15">
      <c r="C96" s="173"/>
      <c r="D96" s="173"/>
    </row>
    <row r="97" spans="3:4" ht="15">
      <c r="C97" s="173"/>
      <c r="D97" s="173"/>
    </row>
    <row r="98" spans="3:4" ht="15">
      <c r="C98" s="173"/>
      <c r="D98" s="173"/>
    </row>
    <row r="99" spans="3:4" ht="15">
      <c r="C99" s="173"/>
      <c r="D99" s="173"/>
    </row>
    <row r="100" spans="3:4" ht="15">
      <c r="C100" s="173"/>
      <c r="D100" s="173"/>
    </row>
    <row r="101" spans="3:4" ht="15">
      <c r="C101" s="173"/>
      <c r="D101" s="173"/>
    </row>
    <row r="102" spans="3:4" ht="15">
      <c r="C102" s="173"/>
      <c r="D102" s="173"/>
    </row>
    <row r="103" spans="3:4" ht="15">
      <c r="C103" s="173"/>
      <c r="D103" s="173"/>
    </row>
    <row r="104" spans="3:4" ht="15">
      <c r="C104" s="173"/>
      <c r="D104" s="173"/>
    </row>
    <row r="105" spans="3:4" ht="15">
      <c r="C105" s="173"/>
      <c r="D105" s="173"/>
    </row>
    <row r="106" spans="3:4" ht="15">
      <c r="C106" s="173"/>
      <c r="D106" s="173"/>
    </row>
    <row r="107" spans="3:4" ht="15">
      <c r="C107" s="173"/>
      <c r="D107" s="173"/>
    </row>
    <row r="108" spans="3:4" ht="15">
      <c r="C108" s="173"/>
      <c r="D108" s="173"/>
    </row>
    <row r="109" spans="3:4" ht="15">
      <c r="C109" s="173"/>
      <c r="D109" s="173"/>
    </row>
    <row r="110" spans="3:4" ht="15">
      <c r="C110" s="173"/>
      <c r="D110" s="173"/>
    </row>
    <row r="111" spans="3:4" ht="15">
      <c r="C111" s="173"/>
      <c r="D111" s="173"/>
    </row>
    <row r="112" spans="3:4" ht="15">
      <c r="C112" s="173"/>
      <c r="D112" s="173"/>
    </row>
    <row r="113" spans="3:4" ht="15">
      <c r="C113" s="173"/>
      <c r="D113" s="173"/>
    </row>
    <row r="114" spans="3:4" ht="15">
      <c r="C114" s="173"/>
      <c r="D114" s="173"/>
    </row>
    <row r="115" spans="3:4" ht="15">
      <c r="C115" s="173"/>
      <c r="D115" s="173"/>
    </row>
    <row r="116" spans="3:4" ht="15">
      <c r="C116" s="173"/>
      <c r="D116" s="173"/>
    </row>
    <row r="117" spans="3:4" ht="15">
      <c r="C117" s="173"/>
      <c r="D117" s="173"/>
    </row>
    <row r="118" spans="3:4" ht="15">
      <c r="C118" s="173"/>
      <c r="D118" s="173"/>
    </row>
    <row r="119" spans="3:4" ht="15">
      <c r="C119" s="173"/>
      <c r="D119" s="173"/>
    </row>
    <row r="120" spans="3:4" ht="15">
      <c r="C120" s="173"/>
      <c r="D120" s="173"/>
    </row>
    <row r="121" spans="3:4" ht="15">
      <c r="C121" s="173"/>
      <c r="D121" s="173"/>
    </row>
    <row r="122" spans="3:4" ht="15">
      <c r="C122" s="173"/>
      <c r="D122" s="173"/>
    </row>
    <row r="123" spans="3:4" ht="15">
      <c r="C123" s="173"/>
      <c r="D123" s="173"/>
    </row>
    <row r="124" spans="3:4" ht="15">
      <c r="C124" s="173"/>
      <c r="D124" s="173"/>
    </row>
    <row r="125" spans="3:4" ht="15">
      <c r="C125" s="173"/>
      <c r="D125" s="173"/>
    </row>
    <row r="126" spans="3:4" ht="15">
      <c r="C126" s="173"/>
      <c r="D126" s="173"/>
    </row>
    <row r="127" spans="3:4" ht="15">
      <c r="C127" s="173"/>
      <c r="D127" s="173"/>
    </row>
    <row r="128" spans="3:4" ht="15">
      <c r="C128" s="173"/>
      <c r="D128" s="173"/>
    </row>
    <row r="129" spans="3:4" ht="15">
      <c r="C129" s="173"/>
      <c r="D129" s="173"/>
    </row>
    <row r="130" spans="3:4" ht="15">
      <c r="C130" s="173"/>
      <c r="D130" s="173"/>
    </row>
    <row r="131" spans="3:4" ht="15">
      <c r="C131" s="173"/>
      <c r="D131" s="173"/>
    </row>
    <row r="132" spans="3:4" ht="15">
      <c r="C132" s="173"/>
      <c r="D132" s="173"/>
    </row>
    <row r="133" spans="3:4" ht="15">
      <c r="C133" s="173"/>
      <c r="D133" s="173"/>
    </row>
    <row r="134" spans="3:4" ht="15">
      <c r="C134" s="173"/>
      <c r="D134" s="173"/>
    </row>
    <row r="135" spans="3:4" ht="15">
      <c r="C135" s="173"/>
      <c r="D135" s="173"/>
    </row>
    <row r="136" spans="3:4" ht="15">
      <c r="C136" s="173"/>
      <c r="D136" s="173"/>
    </row>
    <row r="137" spans="3:4" ht="15">
      <c r="C137" s="173"/>
      <c r="D137" s="173"/>
    </row>
    <row r="138" spans="3:4" ht="15">
      <c r="C138" s="173"/>
      <c r="D138" s="173"/>
    </row>
    <row r="139" spans="3:4" ht="15">
      <c r="C139" s="173"/>
      <c r="D139" s="173"/>
    </row>
    <row r="140" spans="3:4" ht="15">
      <c r="C140" s="173"/>
      <c r="D140" s="173"/>
    </row>
    <row r="141" spans="3:4" ht="15">
      <c r="C141" s="173"/>
      <c r="D141" s="173"/>
    </row>
    <row r="142" spans="3:4" ht="15">
      <c r="C142" s="173"/>
      <c r="D142" s="173"/>
    </row>
    <row r="143" spans="3:4" ht="15">
      <c r="C143" s="173"/>
      <c r="D143" s="173"/>
    </row>
    <row r="144" spans="3:4" ht="15">
      <c r="C144" s="173"/>
      <c r="D144" s="173"/>
    </row>
    <row r="145" spans="3:4" ht="15">
      <c r="C145" s="173"/>
      <c r="D145" s="173"/>
    </row>
    <row r="146" spans="3:4" ht="15">
      <c r="C146" s="173"/>
      <c r="D146" s="173"/>
    </row>
    <row r="147" spans="3:4" ht="15">
      <c r="C147" s="173"/>
      <c r="D147" s="173"/>
    </row>
    <row r="148" spans="3:4" ht="15">
      <c r="C148" s="173"/>
      <c r="D148" s="173"/>
    </row>
    <row r="149" spans="3:4" ht="15">
      <c r="C149" s="173"/>
      <c r="D149" s="173"/>
    </row>
    <row r="150" spans="3:4" ht="15">
      <c r="C150" s="173"/>
      <c r="D150" s="173"/>
    </row>
    <row r="151" spans="3:4" ht="15">
      <c r="C151" s="173"/>
      <c r="D151" s="173"/>
    </row>
    <row r="152" spans="3:4" ht="15">
      <c r="C152" s="173"/>
      <c r="D152" s="173"/>
    </row>
    <row r="153" spans="3:4" ht="15">
      <c r="C153" s="173"/>
      <c r="D153" s="173"/>
    </row>
    <row r="154" spans="3:4" ht="15">
      <c r="C154" s="173"/>
      <c r="D154" s="173"/>
    </row>
    <row r="155" spans="3:4" ht="15">
      <c r="C155" s="173"/>
      <c r="D155" s="173"/>
    </row>
    <row r="156" spans="3:4" ht="15">
      <c r="C156" s="173"/>
      <c r="D156" s="173"/>
    </row>
    <row r="157" spans="3:4" ht="15">
      <c r="C157" s="173"/>
      <c r="D157" s="173"/>
    </row>
    <row r="158" spans="3:4" ht="15">
      <c r="C158" s="173"/>
      <c r="D158" s="173"/>
    </row>
    <row r="159" spans="3:4" ht="15">
      <c r="C159" s="173"/>
      <c r="D159" s="173"/>
    </row>
    <row r="160" spans="3:4" ht="15">
      <c r="C160" s="173"/>
      <c r="D160" s="173"/>
    </row>
  </sheetData>
  <sheetProtection selectLockedCells="1" selectUnlockedCells="1"/>
  <mergeCells count="20">
    <mergeCell ref="I19:P19"/>
    <mergeCell ref="B19:H19"/>
    <mergeCell ref="B6:E6"/>
    <mergeCell ref="F6:G6"/>
    <mergeCell ref="A1:P1"/>
    <mergeCell ref="A2:P2"/>
    <mergeCell ref="P6:P7"/>
    <mergeCell ref="H6:H7"/>
    <mergeCell ref="I6:L6"/>
    <mergeCell ref="M6:N6"/>
    <mergeCell ref="I18:P18"/>
    <mergeCell ref="B18:H18"/>
    <mergeCell ref="A17:P17"/>
    <mergeCell ref="A6:A7"/>
    <mergeCell ref="O6:O7"/>
    <mergeCell ref="A3:P3"/>
    <mergeCell ref="A4:G4"/>
    <mergeCell ref="A5:G5"/>
    <mergeCell ref="H4:P4"/>
    <mergeCell ref="H5:P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:K31 M25:N31 B25:D31 F25:G31 F12:G16 B12:D16 M12:N16 I12:K16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N81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40.7109375" style="1" customWidth="1"/>
    <col min="2" max="5" width="14.7109375" style="1" customWidth="1"/>
    <col min="6" max="16384" width="9.140625" style="1" customWidth="1"/>
  </cols>
  <sheetData>
    <row r="1" spans="1:14" s="186" customFormat="1" ht="15" customHeight="1">
      <c r="A1" s="298" t="s">
        <v>206</v>
      </c>
      <c r="B1" s="298"/>
      <c r="C1" s="298"/>
      <c r="D1" s="298"/>
      <c r="E1" s="298"/>
      <c r="F1" s="185"/>
      <c r="G1" s="185"/>
      <c r="H1" s="185"/>
      <c r="I1" s="185"/>
      <c r="J1" s="185"/>
      <c r="K1" s="185"/>
      <c r="L1" s="185"/>
      <c r="M1" s="185"/>
      <c r="N1" s="185"/>
    </row>
    <row r="2" spans="1:5" ht="15" customHeight="1">
      <c r="A2" s="299" t="s">
        <v>360</v>
      </c>
      <c r="B2" s="299"/>
      <c r="C2" s="299"/>
      <c r="D2" s="299"/>
      <c r="E2" s="299"/>
    </row>
    <row r="3" spans="1:5" ht="15" customHeight="1">
      <c r="A3" s="297"/>
      <c r="B3" s="297"/>
      <c r="C3" s="297"/>
      <c r="D3" s="297"/>
      <c r="E3" s="297"/>
    </row>
    <row r="4" spans="1:5" ht="15" customHeight="1">
      <c r="A4" s="300" t="str">
        <f>+'справка № 5-КИС'!A4:G4</f>
        <v>Наименование на КИС: ДФ Скай Нови Акции</v>
      </c>
      <c r="B4" s="300"/>
      <c r="C4" s="301" t="s">
        <v>2</v>
      </c>
      <c r="D4" s="301"/>
      <c r="E4" s="301"/>
    </row>
    <row r="5" spans="1:5" ht="15" customHeight="1">
      <c r="A5" s="300" t="str">
        <f>'справка № 4-КИС-ОСК'!A5:D5</f>
        <v>Отчетен период 31/12/2014 г. </v>
      </c>
      <c r="B5" s="300"/>
      <c r="C5" s="302" t="s">
        <v>3</v>
      </c>
      <c r="D5" s="302"/>
      <c r="E5" s="302"/>
    </row>
    <row r="6" spans="1:5" ht="15" customHeight="1">
      <c r="A6" s="296" t="s">
        <v>208</v>
      </c>
      <c r="B6" s="296"/>
      <c r="C6" s="296"/>
      <c r="D6" s="296"/>
      <c r="E6" s="296"/>
    </row>
    <row r="7" spans="1:5" ht="13.5" customHeight="1">
      <c r="A7" s="269" t="s">
        <v>209</v>
      </c>
      <c r="B7" s="269" t="s">
        <v>210</v>
      </c>
      <c r="C7" s="269" t="s">
        <v>211</v>
      </c>
      <c r="D7" s="269"/>
      <c r="E7" s="269"/>
    </row>
    <row r="8" spans="1:5" ht="30">
      <c r="A8" s="269"/>
      <c r="B8" s="269"/>
      <c r="C8" s="202" t="s">
        <v>212</v>
      </c>
      <c r="D8" s="202" t="s">
        <v>213</v>
      </c>
      <c r="E8" s="97" t="s">
        <v>214</v>
      </c>
    </row>
    <row r="9" spans="1:5" s="187" customFormat="1" ht="15" customHeight="1">
      <c r="A9" s="202" t="s">
        <v>10</v>
      </c>
      <c r="B9" s="97">
        <v>1</v>
      </c>
      <c r="C9" s="97">
        <v>2</v>
      </c>
      <c r="D9" s="97">
        <v>3</v>
      </c>
      <c r="E9" s="202">
        <v>4</v>
      </c>
    </row>
    <row r="10" spans="1:5" ht="15" customHeight="1">
      <c r="A10" s="32" t="s">
        <v>215</v>
      </c>
      <c r="B10" s="34" t="s">
        <v>207</v>
      </c>
      <c r="C10" s="34" t="s">
        <v>207</v>
      </c>
      <c r="D10" s="34" t="s">
        <v>207</v>
      </c>
      <c r="E10" s="30"/>
    </row>
    <row r="11" spans="1:5" ht="15" customHeight="1">
      <c r="A11" s="35" t="s">
        <v>216</v>
      </c>
      <c r="B11" s="36"/>
      <c r="C11" s="36"/>
      <c r="D11" s="36"/>
      <c r="E11" s="40"/>
    </row>
    <row r="12" spans="1:5" ht="15" customHeight="1">
      <c r="A12" s="35" t="s">
        <v>217</v>
      </c>
      <c r="B12" s="36" t="s">
        <v>207</v>
      </c>
      <c r="C12" s="36" t="s">
        <v>207</v>
      </c>
      <c r="D12" s="36" t="s">
        <v>207</v>
      </c>
      <c r="E12" s="40"/>
    </row>
    <row r="13" spans="1:5" ht="15" customHeight="1">
      <c r="A13" s="35" t="s">
        <v>218</v>
      </c>
      <c r="B13" s="36">
        <f>+D13</f>
        <v>287</v>
      </c>
      <c r="C13" s="36" t="s">
        <v>207</v>
      </c>
      <c r="D13" s="36">
        <v>287</v>
      </c>
      <c r="E13" s="36"/>
    </row>
    <row r="14" spans="1:5" ht="15" customHeight="1">
      <c r="A14" s="35" t="s">
        <v>219</v>
      </c>
      <c r="B14" s="36"/>
      <c r="C14" s="36"/>
      <c r="D14" s="36"/>
      <c r="E14" s="40"/>
    </row>
    <row r="15" spans="1:5" ht="15" customHeight="1">
      <c r="A15" s="35" t="s">
        <v>220</v>
      </c>
      <c r="B15" s="36"/>
      <c r="C15" s="36" t="s">
        <v>207</v>
      </c>
      <c r="D15" s="36" t="s">
        <v>207</v>
      </c>
      <c r="E15" s="40"/>
    </row>
    <row r="16" spans="1:5" ht="15" customHeight="1">
      <c r="A16" s="35" t="s">
        <v>221</v>
      </c>
      <c r="B16" s="36" t="s">
        <v>207</v>
      </c>
      <c r="C16" s="36" t="s">
        <v>207</v>
      </c>
      <c r="D16" s="36" t="s">
        <v>207</v>
      </c>
      <c r="E16" s="40"/>
    </row>
    <row r="17" spans="1:5" ht="30.75" customHeight="1">
      <c r="A17" s="35" t="s">
        <v>222</v>
      </c>
      <c r="B17" s="36" t="s">
        <v>207</v>
      </c>
      <c r="C17" s="36" t="s">
        <v>207</v>
      </c>
      <c r="D17" s="36" t="s">
        <v>207</v>
      </c>
      <c r="E17" s="40"/>
    </row>
    <row r="18" spans="1:5" ht="15" customHeight="1">
      <c r="A18" s="35" t="s">
        <v>223</v>
      </c>
      <c r="B18" s="36"/>
      <c r="C18" s="36"/>
      <c r="D18" s="36"/>
      <c r="E18" s="40"/>
    </row>
    <row r="19" spans="1:5" ht="15" customHeight="1">
      <c r="A19" s="35" t="s">
        <v>224</v>
      </c>
      <c r="B19" s="36">
        <v>0</v>
      </c>
      <c r="C19" s="36"/>
      <c r="D19" s="36"/>
      <c r="E19" s="40"/>
    </row>
    <row r="20" spans="1:5" ht="15" customHeight="1">
      <c r="A20" s="35" t="s">
        <v>47</v>
      </c>
      <c r="B20" s="36"/>
      <c r="C20" s="36"/>
      <c r="D20" s="36"/>
      <c r="E20" s="40"/>
    </row>
    <row r="21" spans="1:5" ht="15" customHeight="1">
      <c r="A21" s="35" t="s">
        <v>225</v>
      </c>
      <c r="B21" s="36"/>
      <c r="C21" s="36"/>
      <c r="D21" s="36"/>
      <c r="E21" s="40"/>
    </row>
    <row r="22" spans="1:5" ht="15" customHeight="1">
      <c r="A22" s="32" t="s">
        <v>226</v>
      </c>
      <c r="B22" s="34">
        <f>B13+B14</f>
        <v>287</v>
      </c>
      <c r="C22" s="34" t="s">
        <v>207</v>
      </c>
      <c r="D22" s="34" t="s">
        <v>207</v>
      </c>
      <c r="E22" s="30"/>
    </row>
    <row r="23" spans="1:5" ht="15" customHeight="1">
      <c r="A23" s="124"/>
      <c r="B23" s="35" t="s">
        <v>207</v>
      </c>
      <c r="C23" s="35" t="s">
        <v>207</v>
      </c>
      <c r="D23" s="35" t="s">
        <v>207</v>
      </c>
      <c r="E23" s="124"/>
    </row>
    <row r="24" spans="1:5" ht="15" customHeight="1">
      <c r="A24" s="32" t="s">
        <v>227</v>
      </c>
      <c r="B24" s="124"/>
      <c r="C24" s="124"/>
      <c r="D24" s="124"/>
      <c r="E24" s="124"/>
    </row>
    <row r="25" spans="1:5" ht="44.25" customHeight="1">
      <c r="A25" s="97" t="s">
        <v>209</v>
      </c>
      <c r="B25" s="97" t="s">
        <v>228</v>
      </c>
      <c r="C25" s="269" t="s">
        <v>229</v>
      </c>
      <c r="D25" s="269"/>
      <c r="E25" s="269"/>
    </row>
    <row r="26" spans="1:5" ht="30.75" customHeight="1">
      <c r="A26" s="97"/>
      <c r="B26" s="97"/>
      <c r="C26" s="97" t="s">
        <v>212</v>
      </c>
      <c r="D26" s="97" t="s">
        <v>230</v>
      </c>
      <c r="E26" s="97" t="s">
        <v>231</v>
      </c>
    </row>
    <row r="27" spans="1:5" ht="15" customHeight="1">
      <c r="A27" s="97" t="s">
        <v>10</v>
      </c>
      <c r="B27" s="97">
        <v>1</v>
      </c>
      <c r="C27" s="97">
        <v>2</v>
      </c>
      <c r="D27" s="97">
        <v>3</v>
      </c>
      <c r="E27" s="97">
        <v>4</v>
      </c>
    </row>
    <row r="28" spans="1:5" ht="15" customHeight="1">
      <c r="A28" s="35" t="s">
        <v>232</v>
      </c>
      <c r="B28" s="36" t="s">
        <v>207</v>
      </c>
      <c r="C28" s="36" t="s">
        <v>207</v>
      </c>
      <c r="D28" s="36" t="s">
        <v>207</v>
      </c>
      <c r="E28" s="36" t="s">
        <v>207</v>
      </c>
    </row>
    <row r="29" spans="1:5" ht="15" customHeight="1">
      <c r="A29" s="119" t="s">
        <v>233</v>
      </c>
      <c r="B29" s="36">
        <v>0</v>
      </c>
      <c r="C29" s="36"/>
      <c r="D29" s="36"/>
      <c r="E29" s="36"/>
    </row>
    <row r="30" spans="1:5" ht="15" customHeight="1">
      <c r="A30" s="35" t="s">
        <v>387</v>
      </c>
      <c r="B30" s="36">
        <f>SUM(C30:E30)</f>
        <v>24352</v>
      </c>
      <c r="C30" s="36">
        <f>C31+C32</f>
        <v>24352</v>
      </c>
      <c r="D30" s="36" t="s">
        <v>207</v>
      </c>
      <c r="E30" s="36" t="s">
        <v>207</v>
      </c>
    </row>
    <row r="31" spans="1:5" ht="15" customHeight="1">
      <c r="A31" s="119" t="s">
        <v>234</v>
      </c>
      <c r="B31" s="36">
        <f aca="true" t="shared" si="0" ref="B31:B39">SUM(C31:E31)</f>
        <v>1667</v>
      </c>
      <c r="C31" s="36">
        <v>1667</v>
      </c>
      <c r="D31" s="36" t="s">
        <v>207</v>
      </c>
      <c r="E31" s="36" t="s">
        <v>207</v>
      </c>
    </row>
    <row r="32" spans="1:5" ht="15" customHeight="1">
      <c r="A32" s="119" t="s">
        <v>235</v>
      </c>
      <c r="B32" s="36">
        <f t="shared" si="0"/>
        <v>22685</v>
      </c>
      <c r="C32" s="36">
        <v>22685</v>
      </c>
      <c r="D32" s="36"/>
      <c r="E32" s="36"/>
    </row>
    <row r="33" spans="1:5" ht="15" customHeight="1">
      <c r="A33" s="119" t="s">
        <v>236</v>
      </c>
      <c r="B33" s="36">
        <f t="shared" si="0"/>
        <v>0</v>
      </c>
      <c r="C33" s="36"/>
      <c r="D33" s="36"/>
      <c r="E33" s="36"/>
    </row>
    <row r="34" spans="1:5" ht="15" customHeight="1">
      <c r="A34" s="35" t="s">
        <v>50</v>
      </c>
      <c r="B34" s="36">
        <f t="shared" si="0"/>
        <v>0</v>
      </c>
      <c r="C34" s="36"/>
      <c r="D34" s="36"/>
      <c r="E34" s="36"/>
    </row>
    <row r="35" spans="1:5" ht="15" customHeight="1">
      <c r="A35" s="119" t="s">
        <v>52</v>
      </c>
      <c r="B35" s="36">
        <f t="shared" si="0"/>
        <v>0</v>
      </c>
      <c r="C35" s="51"/>
      <c r="D35" s="36"/>
      <c r="E35" s="36"/>
    </row>
    <row r="36" spans="1:5" ht="15" customHeight="1">
      <c r="A36" s="119" t="s">
        <v>54</v>
      </c>
      <c r="B36" s="36">
        <f t="shared" si="0"/>
        <v>0</v>
      </c>
      <c r="C36" s="51"/>
      <c r="D36" s="36" t="s">
        <v>207</v>
      </c>
      <c r="E36" s="36" t="s">
        <v>207</v>
      </c>
    </row>
    <row r="37" spans="1:5" ht="15" customHeight="1">
      <c r="A37" s="119" t="s">
        <v>56</v>
      </c>
      <c r="B37" s="36">
        <f t="shared" si="0"/>
        <v>0</v>
      </c>
      <c r="C37" s="51"/>
      <c r="D37" s="36" t="s">
        <v>207</v>
      </c>
      <c r="E37" s="36" t="s">
        <v>207</v>
      </c>
    </row>
    <row r="38" spans="1:5" ht="30">
      <c r="A38" s="119" t="s">
        <v>237</v>
      </c>
      <c r="B38" s="36">
        <f t="shared" si="0"/>
        <v>0</v>
      </c>
      <c r="C38" s="51"/>
      <c r="D38" s="36" t="s">
        <v>207</v>
      </c>
      <c r="E38" s="36" t="s">
        <v>207</v>
      </c>
    </row>
    <row r="39" spans="1:5" ht="30">
      <c r="A39" s="119" t="s">
        <v>238</v>
      </c>
      <c r="B39" s="36">
        <f t="shared" si="0"/>
        <v>0</v>
      </c>
      <c r="C39" s="51" t="s">
        <v>207</v>
      </c>
      <c r="D39" s="36" t="s">
        <v>207</v>
      </c>
      <c r="E39" s="36" t="s">
        <v>207</v>
      </c>
    </row>
    <row r="40" spans="1:5" ht="15" customHeight="1">
      <c r="A40" s="119" t="s">
        <v>239</v>
      </c>
      <c r="B40" s="51">
        <v>0</v>
      </c>
      <c r="C40" s="51" t="s">
        <v>207</v>
      </c>
      <c r="D40" s="36" t="s">
        <v>207</v>
      </c>
      <c r="E40" s="36" t="s">
        <v>207</v>
      </c>
    </row>
    <row r="41" spans="1:5" s="3" customFormat="1" ht="15" customHeight="1">
      <c r="A41" s="119" t="s">
        <v>240</v>
      </c>
      <c r="B41" s="51" t="s">
        <v>207</v>
      </c>
      <c r="C41" s="51" t="s">
        <v>207</v>
      </c>
      <c r="D41" s="36" t="s">
        <v>207</v>
      </c>
      <c r="E41" s="36" t="s">
        <v>207</v>
      </c>
    </row>
    <row r="42" spans="1:5" s="3" customFormat="1" ht="15" customHeight="1">
      <c r="A42" s="121" t="s">
        <v>241</v>
      </c>
      <c r="B42" s="47">
        <f>B30+B34</f>
        <v>24352</v>
      </c>
      <c r="C42" s="47">
        <f>C30+C34</f>
        <v>24352</v>
      </c>
      <c r="D42" s="34" t="s">
        <v>207</v>
      </c>
      <c r="E42" s="34" t="s">
        <v>207</v>
      </c>
    </row>
    <row r="43" spans="1:5" s="3" customFormat="1" ht="15" customHeight="1">
      <c r="A43" s="270"/>
      <c r="B43" s="270"/>
      <c r="C43" s="270"/>
      <c r="D43" s="270"/>
      <c r="E43" s="270"/>
    </row>
    <row r="44" spans="1:6" ht="15" customHeight="1">
      <c r="A44" s="7" t="str">
        <f>'справка № 4-КИС-ОСК'!A36</f>
        <v>Дата  21/01/2015 г. </v>
      </c>
      <c r="B44" s="303" t="s">
        <v>359</v>
      </c>
      <c r="C44" s="303"/>
      <c r="D44" s="254" t="s">
        <v>73</v>
      </c>
      <c r="E44" s="254"/>
      <c r="F44" s="2"/>
    </row>
    <row r="45" spans="1:6" ht="15" customHeight="1">
      <c r="A45" s="6"/>
      <c r="B45" s="306" t="str">
        <f>'справка № 3-КИС-ОПП'!B40:C40</f>
        <v>Венцислава Миронова</v>
      </c>
      <c r="C45" s="306"/>
      <c r="D45" s="305" t="s">
        <v>380</v>
      </c>
      <c r="E45" s="305"/>
      <c r="F45" s="2"/>
    </row>
    <row r="46" spans="1:6" ht="15" customHeight="1">
      <c r="A46" s="305"/>
      <c r="B46" s="305"/>
      <c r="C46" s="305"/>
      <c r="D46" s="305"/>
      <c r="E46" s="305"/>
      <c r="F46" s="2"/>
    </row>
    <row r="47" spans="1:6" ht="15" customHeight="1">
      <c r="A47" s="305"/>
      <c r="B47" s="305"/>
      <c r="C47" s="305"/>
      <c r="D47" s="305"/>
      <c r="E47" s="305"/>
      <c r="F47" s="2"/>
    </row>
    <row r="48" spans="1:6" ht="15" customHeight="1">
      <c r="A48" s="304" t="s">
        <v>388</v>
      </c>
      <c r="B48" s="304"/>
      <c r="C48" s="304"/>
      <c r="D48" s="304"/>
      <c r="E48" s="304"/>
      <c r="F48" s="2"/>
    </row>
    <row r="49" spans="2:6" ht="15" customHeight="1">
      <c r="B49" s="188"/>
      <c r="C49" s="188"/>
      <c r="D49" s="12"/>
      <c r="E49" s="12"/>
      <c r="F49" s="2"/>
    </row>
    <row r="50" ht="15" customHeight="1">
      <c r="F50" s="189"/>
    </row>
    <row r="51" spans="1:6" ht="15">
      <c r="A51" s="2"/>
      <c r="B51" s="190"/>
      <c r="C51" s="190"/>
      <c r="D51" s="190"/>
      <c r="E51" s="190"/>
      <c r="F51" s="2"/>
    </row>
    <row r="52" spans="1:6" ht="15">
      <c r="A52" s="2"/>
      <c r="B52" s="190" t="s">
        <v>207</v>
      </c>
      <c r="C52" s="190" t="s">
        <v>207</v>
      </c>
      <c r="D52" s="190" t="s">
        <v>207</v>
      </c>
      <c r="E52" s="190" t="s">
        <v>207</v>
      </c>
      <c r="F52" s="2"/>
    </row>
    <row r="53" spans="1:6" ht="15">
      <c r="A53" s="2"/>
      <c r="B53" s="190" t="s">
        <v>207</v>
      </c>
      <c r="C53" s="190" t="s">
        <v>207</v>
      </c>
      <c r="D53" s="190" t="s">
        <v>207</v>
      </c>
      <c r="E53" s="190" t="s">
        <v>207</v>
      </c>
      <c r="F53" s="2"/>
    </row>
    <row r="54" spans="1:6" ht="15">
      <c r="A54" s="2"/>
      <c r="B54" s="191"/>
      <c r="C54" s="190" t="s">
        <v>207</v>
      </c>
      <c r="D54" s="190" t="s">
        <v>207</v>
      </c>
      <c r="E54" s="190" t="s">
        <v>207</v>
      </c>
      <c r="F54" s="2"/>
    </row>
    <row r="55" ht="15" customHeight="1"/>
    <row r="57" spans="1:6" ht="15">
      <c r="A57" s="192"/>
      <c r="B57" s="193"/>
      <c r="C57" s="193"/>
      <c r="D57" s="193"/>
      <c r="E57" s="193"/>
      <c r="F57" s="185"/>
    </row>
    <row r="58" spans="1:6" ht="15">
      <c r="A58" s="192"/>
      <c r="B58" s="193"/>
      <c r="C58" s="193"/>
      <c r="D58" s="193"/>
      <c r="E58" s="193"/>
      <c r="F58" s="185"/>
    </row>
    <row r="59" spans="1:6" ht="16.5" customHeight="1">
      <c r="A59" s="192"/>
      <c r="B59" s="193"/>
      <c r="C59" s="193"/>
      <c r="D59" s="193"/>
      <c r="E59" s="193"/>
      <c r="F59" s="185"/>
    </row>
    <row r="60" spans="1:6" ht="15" customHeight="1">
      <c r="A60" s="192"/>
      <c r="B60" s="193"/>
      <c r="C60" s="193"/>
      <c r="D60" s="193"/>
      <c r="E60" s="193"/>
      <c r="F60" s="185"/>
    </row>
    <row r="61" spans="1:6" ht="15">
      <c r="A61" s="192"/>
      <c r="B61" s="193"/>
      <c r="C61" s="193"/>
      <c r="D61" s="193"/>
      <c r="E61" s="193"/>
      <c r="F61" s="185"/>
    </row>
    <row r="62" spans="1:6" s="3" customFormat="1" ht="15">
      <c r="A62" s="192"/>
      <c r="B62" s="193"/>
      <c r="C62" s="193"/>
      <c r="D62" s="193"/>
      <c r="E62" s="193"/>
      <c r="F62" s="194"/>
    </row>
    <row r="63" spans="1:6" ht="15">
      <c r="A63" s="192"/>
      <c r="B63" s="193"/>
      <c r="C63" s="193"/>
      <c r="D63" s="193"/>
      <c r="E63" s="193"/>
      <c r="F63" s="185"/>
    </row>
    <row r="64" spans="1:6" ht="15">
      <c r="A64" s="193"/>
      <c r="B64" s="193"/>
      <c r="C64" s="193"/>
      <c r="D64" s="193"/>
      <c r="E64" s="193"/>
      <c r="F64" s="185"/>
    </row>
    <row r="65" spans="1:6" ht="15">
      <c r="A65" s="192"/>
      <c r="B65" s="193"/>
      <c r="C65" s="193"/>
      <c r="D65" s="193"/>
      <c r="E65" s="193"/>
      <c r="F65" s="185"/>
    </row>
    <row r="66" spans="1:6" ht="15">
      <c r="A66" s="193"/>
      <c r="B66" s="193"/>
      <c r="C66" s="193"/>
      <c r="D66" s="193"/>
      <c r="E66" s="193"/>
      <c r="F66" s="185"/>
    </row>
    <row r="67" spans="1:6" ht="15">
      <c r="A67" s="195"/>
      <c r="B67" s="194"/>
      <c r="C67" s="193"/>
      <c r="D67" s="193"/>
      <c r="E67" s="193"/>
      <c r="F67" s="185"/>
    </row>
    <row r="68" spans="1:6" ht="15" customHeight="1">
      <c r="A68" s="185"/>
      <c r="B68" s="144"/>
      <c r="C68" s="144"/>
      <c r="D68" s="144"/>
      <c r="E68" s="144"/>
      <c r="F68" s="185"/>
    </row>
    <row r="69" spans="1:6" ht="15" customHeight="1">
      <c r="A69" s="196"/>
      <c r="B69" s="196"/>
      <c r="C69" s="196"/>
      <c r="D69" s="196"/>
      <c r="E69" s="196"/>
      <c r="F69" s="185"/>
    </row>
    <row r="70" spans="1:6" ht="13.5" customHeight="1">
      <c r="A70" s="185"/>
      <c r="B70" s="185"/>
      <c r="C70" s="185"/>
      <c r="D70" s="185"/>
      <c r="E70" s="185"/>
      <c r="F70" s="185"/>
    </row>
    <row r="71" ht="15">
      <c r="A71" s="190"/>
    </row>
    <row r="72" ht="15">
      <c r="A72" s="190"/>
    </row>
    <row r="73" ht="15">
      <c r="A73" s="190"/>
    </row>
    <row r="74" spans="1:5" ht="13.5" customHeight="1">
      <c r="A74" s="197"/>
      <c r="B74" s="197"/>
      <c r="C74" s="198"/>
      <c r="D74" s="198"/>
      <c r="E74" s="199"/>
    </row>
    <row r="75" spans="1:5" s="83" customFormat="1" ht="15" customHeight="1">
      <c r="A75" s="200"/>
      <c r="B75" s="200"/>
      <c r="C75" s="200"/>
      <c r="D75" s="200"/>
      <c r="E75" s="200"/>
    </row>
    <row r="76" spans="1:5" s="3" customFormat="1" ht="15">
      <c r="A76" s="199"/>
      <c r="B76" s="199"/>
      <c r="C76" s="199"/>
      <c r="D76" s="199"/>
      <c r="E76" s="199"/>
    </row>
    <row r="77" spans="1:5" ht="15">
      <c r="A77" s="201"/>
      <c r="B77" s="201"/>
      <c r="C77" s="201"/>
      <c r="D77" s="201"/>
      <c r="E77" s="201"/>
    </row>
    <row r="78" spans="1:5" ht="15">
      <c r="A78" s="201"/>
      <c r="B78" s="201"/>
      <c r="C78" s="201"/>
      <c r="D78" s="201"/>
      <c r="E78" s="201"/>
    </row>
    <row r="79" spans="1:5" ht="15">
      <c r="A79" s="201"/>
      <c r="B79" s="201"/>
      <c r="C79" s="201"/>
      <c r="D79" s="201"/>
      <c r="E79" s="201"/>
    </row>
    <row r="80" spans="1:5" ht="15">
      <c r="A80" s="197"/>
      <c r="B80" s="201"/>
      <c r="C80" s="201"/>
      <c r="D80" s="201"/>
      <c r="E80" s="201"/>
    </row>
    <row r="81" spans="1:5" ht="15" customHeight="1">
      <c r="A81" s="2"/>
      <c r="B81" s="2"/>
      <c r="C81" s="2"/>
      <c r="D81" s="2"/>
      <c r="E81" s="2"/>
    </row>
  </sheetData>
  <sheetProtection selectLockedCells="1" selectUnlockedCells="1"/>
  <mergeCells count="20">
    <mergeCell ref="C7:E7"/>
    <mergeCell ref="B44:C44"/>
    <mergeCell ref="D44:E44"/>
    <mergeCell ref="A48:E48"/>
    <mergeCell ref="D45:E45"/>
    <mergeCell ref="B45:C45"/>
    <mergeCell ref="C25:E25"/>
    <mergeCell ref="A43:E43"/>
    <mergeCell ref="A47:E47"/>
    <mergeCell ref="A46:E46"/>
    <mergeCell ref="A6:E6"/>
    <mergeCell ref="A3:E3"/>
    <mergeCell ref="A7:A8"/>
    <mergeCell ref="A1:E1"/>
    <mergeCell ref="A2:E2"/>
    <mergeCell ref="A4:B4"/>
    <mergeCell ref="A5:B5"/>
    <mergeCell ref="C4:E4"/>
    <mergeCell ref="C5:E5"/>
    <mergeCell ref="B7:B8"/>
  </mergeCells>
  <printOptions/>
  <pageMargins left="0.4" right="0.2" top="0.17" bottom="0.2" header="0.18" footer="0.17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FF00"/>
    <pageSetUpPr fitToPage="1"/>
  </sheetPr>
  <dimension ref="A1:Z159"/>
  <sheetViews>
    <sheetView tabSelected="1" zoomScale="90" zoomScaleNormal="90" zoomScalePageLayoutView="0" workbookViewId="0" topLeftCell="A92">
      <selection activeCell="A5" sqref="A5:C5"/>
    </sheetView>
  </sheetViews>
  <sheetFormatPr defaultColWidth="33.00390625" defaultRowHeight="12.75"/>
  <cols>
    <col min="1" max="1" width="39.28125" style="6" customWidth="1"/>
    <col min="2" max="2" width="16.7109375" style="6" customWidth="1"/>
    <col min="3" max="3" width="13.140625" style="6" customWidth="1"/>
    <col min="4" max="4" width="11.57421875" style="6" customWidth="1"/>
    <col min="5" max="5" width="23.57421875" style="6" customWidth="1"/>
    <col min="6" max="6" width="10.7109375" style="6" customWidth="1"/>
    <col min="7" max="8" width="10.57421875" style="6" customWidth="1"/>
    <col min="9" max="9" width="12.7109375" style="6" customWidth="1"/>
    <col min="10" max="10" width="6.8515625" style="6" customWidth="1"/>
    <col min="11" max="14" width="10.7109375" style="6" customWidth="1"/>
    <col min="15" max="15" width="11.7109375" style="6" customWidth="1"/>
    <col min="16" max="18" width="11.421875" style="6" customWidth="1"/>
    <col min="19" max="16384" width="33.00390625" style="6" customWidth="1"/>
  </cols>
  <sheetData>
    <row r="1" spans="1:18" ht="15">
      <c r="A1" s="309" t="s">
        <v>242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5">
      <c r="A2" s="310" t="s">
        <v>361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ht="15">
      <c r="A3" s="310" t="s">
        <v>207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18" ht="15">
      <c r="A4" s="311" t="s">
        <v>382</v>
      </c>
      <c r="B4" s="311"/>
      <c r="C4" s="311"/>
      <c r="D4" s="311"/>
      <c r="E4" s="311"/>
      <c r="F4" s="311"/>
      <c r="G4" s="311"/>
      <c r="H4" s="312" t="s">
        <v>2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5">
      <c r="A5" s="311" t="str">
        <f>+'справка № 6-КИС'!A5:B5</f>
        <v>Отчетен период 31/12/2014 г. </v>
      </c>
      <c r="B5" s="311"/>
      <c r="C5" s="311"/>
      <c r="D5" s="311"/>
      <c r="E5" s="311"/>
      <c r="F5" s="311"/>
      <c r="G5" s="311"/>
      <c r="H5" s="301" t="s">
        <v>3</v>
      </c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ht="15">
      <c r="A6" s="269" t="s">
        <v>209</v>
      </c>
      <c r="B6" s="269" t="s">
        <v>243</v>
      </c>
      <c r="C6" s="269"/>
      <c r="D6" s="269"/>
      <c r="E6" s="269"/>
      <c r="F6" s="269"/>
      <c r="G6" s="269"/>
      <c r="H6" s="269"/>
      <c r="I6" s="97"/>
      <c r="J6" s="97"/>
      <c r="K6" s="269" t="s">
        <v>244</v>
      </c>
      <c r="L6" s="269"/>
      <c r="M6" s="269"/>
      <c r="N6" s="269"/>
      <c r="O6" s="269"/>
      <c r="P6" s="269"/>
      <c r="Q6" s="269" t="s">
        <v>245</v>
      </c>
      <c r="R6" s="314" t="s">
        <v>246</v>
      </c>
    </row>
    <row r="7" spans="1:18" ht="15">
      <c r="A7" s="269"/>
      <c r="B7" s="269" t="s">
        <v>247</v>
      </c>
      <c r="C7" s="313" t="s">
        <v>248</v>
      </c>
      <c r="D7" s="313" t="s">
        <v>249</v>
      </c>
      <c r="E7" s="313" t="s">
        <v>250</v>
      </c>
      <c r="F7" s="313" t="s">
        <v>251</v>
      </c>
      <c r="G7" s="313" t="s">
        <v>252</v>
      </c>
      <c r="H7" s="313" t="s">
        <v>253</v>
      </c>
      <c r="I7" s="313" t="s">
        <v>362</v>
      </c>
      <c r="J7" s="313" t="s">
        <v>254</v>
      </c>
      <c r="K7" s="269" t="s">
        <v>255</v>
      </c>
      <c r="L7" s="269" t="s">
        <v>256</v>
      </c>
      <c r="M7" s="269" t="s">
        <v>257</v>
      </c>
      <c r="N7" s="269" t="s">
        <v>258</v>
      </c>
      <c r="O7" s="269" t="s">
        <v>259</v>
      </c>
      <c r="P7" s="269" t="s">
        <v>260</v>
      </c>
      <c r="Q7" s="269"/>
      <c r="R7" s="314"/>
    </row>
    <row r="8" spans="1:18" ht="15">
      <c r="A8" s="269"/>
      <c r="B8" s="269"/>
      <c r="C8" s="313"/>
      <c r="D8" s="313"/>
      <c r="E8" s="313"/>
      <c r="F8" s="313"/>
      <c r="G8" s="313"/>
      <c r="H8" s="313"/>
      <c r="I8" s="313"/>
      <c r="J8" s="313"/>
      <c r="K8" s="269"/>
      <c r="L8" s="269"/>
      <c r="M8" s="269"/>
      <c r="N8" s="269"/>
      <c r="O8" s="269"/>
      <c r="P8" s="269"/>
      <c r="Q8" s="269"/>
      <c r="R8" s="314"/>
    </row>
    <row r="9" spans="1:18" ht="15">
      <c r="A9" s="269"/>
      <c r="B9" s="269"/>
      <c r="C9" s="313"/>
      <c r="D9" s="313"/>
      <c r="E9" s="313"/>
      <c r="F9" s="313"/>
      <c r="G9" s="313"/>
      <c r="H9" s="313"/>
      <c r="I9" s="313"/>
      <c r="J9" s="313"/>
      <c r="K9" s="269"/>
      <c r="L9" s="269"/>
      <c r="M9" s="269"/>
      <c r="N9" s="269"/>
      <c r="O9" s="269"/>
      <c r="P9" s="269"/>
      <c r="Q9" s="269"/>
      <c r="R9" s="314"/>
    </row>
    <row r="10" spans="1:18" ht="15">
      <c r="A10" s="269"/>
      <c r="B10" s="269"/>
      <c r="C10" s="313"/>
      <c r="D10" s="313"/>
      <c r="E10" s="313"/>
      <c r="F10" s="313"/>
      <c r="G10" s="313"/>
      <c r="H10" s="313"/>
      <c r="I10" s="313"/>
      <c r="J10" s="313"/>
      <c r="K10" s="269"/>
      <c r="L10" s="269"/>
      <c r="M10" s="269"/>
      <c r="N10" s="269"/>
      <c r="O10" s="269"/>
      <c r="P10" s="269"/>
      <c r="Q10" s="269"/>
      <c r="R10" s="314"/>
    </row>
    <row r="11" spans="1:18" s="84" customFormat="1" ht="15">
      <c r="A11" s="97" t="s">
        <v>10</v>
      </c>
      <c r="B11" s="97">
        <v>1</v>
      </c>
      <c r="C11" s="97">
        <v>2</v>
      </c>
      <c r="D11" s="97">
        <v>3</v>
      </c>
      <c r="E11" s="97">
        <v>4</v>
      </c>
      <c r="F11" s="98">
        <v>5</v>
      </c>
      <c r="G11" s="98">
        <v>6</v>
      </c>
      <c r="H11" s="98">
        <v>7</v>
      </c>
      <c r="I11" s="98">
        <v>8</v>
      </c>
      <c r="J11" s="98">
        <v>9</v>
      </c>
      <c r="K11" s="97">
        <v>10</v>
      </c>
      <c r="L11" s="98">
        <v>11</v>
      </c>
      <c r="M11" s="98">
        <v>12</v>
      </c>
      <c r="N11" s="98">
        <v>13</v>
      </c>
      <c r="O11" s="98">
        <v>14</v>
      </c>
      <c r="P11" s="98">
        <v>15</v>
      </c>
      <c r="Q11" s="98">
        <v>16</v>
      </c>
      <c r="R11" s="98">
        <v>17</v>
      </c>
    </row>
    <row r="12" spans="1:18" s="85" customFormat="1" ht="15">
      <c r="A12" s="99" t="s">
        <v>261</v>
      </c>
      <c r="B12" s="100"/>
      <c r="C12" s="32" t="s">
        <v>207</v>
      </c>
      <c r="D12" s="34" t="s">
        <v>207</v>
      </c>
      <c r="E12" s="32"/>
      <c r="F12" s="32"/>
      <c r="G12" s="32"/>
      <c r="H12" s="32"/>
      <c r="I12" s="34"/>
      <c r="J12" s="101"/>
      <c r="K12" s="101" t="s">
        <v>207</v>
      </c>
      <c r="L12" s="101"/>
      <c r="M12" s="101"/>
      <c r="N12" s="101"/>
      <c r="O12" s="34"/>
      <c r="P12" s="34"/>
      <c r="Q12" s="102"/>
      <c r="R12" s="102"/>
    </row>
    <row r="13" spans="1:18" ht="15">
      <c r="A13" s="103" t="s">
        <v>355</v>
      </c>
      <c r="B13" s="104"/>
      <c r="C13" s="105"/>
      <c r="D13" s="36" t="s">
        <v>207</v>
      </c>
      <c r="E13" s="35" t="s">
        <v>207</v>
      </c>
      <c r="F13" s="35"/>
      <c r="G13" s="35"/>
      <c r="H13" s="35"/>
      <c r="I13" s="36"/>
      <c r="J13" s="106"/>
      <c r="K13" s="106" t="s">
        <v>207</v>
      </c>
      <c r="L13" s="106"/>
      <c r="M13" s="106"/>
      <c r="N13" s="106"/>
      <c r="O13" s="36"/>
      <c r="P13" s="36"/>
      <c r="Q13" s="107"/>
      <c r="R13" s="107"/>
    </row>
    <row r="14" spans="1:18" s="85" customFormat="1" ht="15">
      <c r="A14" s="99" t="s">
        <v>262</v>
      </c>
      <c r="B14" s="99"/>
      <c r="C14" s="105"/>
      <c r="D14" s="34"/>
      <c r="E14" s="32"/>
      <c r="F14" s="32"/>
      <c r="G14" s="32"/>
      <c r="H14" s="32"/>
      <c r="I14" s="34"/>
      <c r="J14" s="101"/>
      <c r="K14" s="101"/>
      <c r="L14" s="101"/>
      <c r="M14" s="101"/>
      <c r="N14" s="101"/>
      <c r="O14" s="34"/>
      <c r="P14" s="34"/>
      <c r="Q14" s="102"/>
      <c r="R14" s="102"/>
    </row>
    <row r="15" spans="1:18" s="85" customFormat="1" ht="15">
      <c r="A15" s="104" t="s">
        <v>263</v>
      </c>
      <c r="B15" s="108"/>
      <c r="C15" s="105"/>
      <c r="D15" s="34"/>
      <c r="E15" s="32"/>
      <c r="F15" s="32"/>
      <c r="G15" s="32"/>
      <c r="H15" s="32"/>
      <c r="I15" s="34"/>
      <c r="J15" s="101"/>
      <c r="K15" s="101"/>
      <c r="L15" s="101"/>
      <c r="M15" s="101"/>
      <c r="N15" s="101"/>
      <c r="O15" s="34"/>
      <c r="P15" s="34"/>
      <c r="Q15" s="102"/>
      <c r="R15" s="102"/>
    </row>
    <row r="16" spans="1:18" s="85" customFormat="1" ht="15">
      <c r="A16" s="104" t="s">
        <v>264</v>
      </c>
      <c r="B16" s="108"/>
      <c r="C16" s="105"/>
      <c r="D16" s="34"/>
      <c r="E16" s="32"/>
      <c r="F16" s="32"/>
      <c r="G16" s="32"/>
      <c r="H16" s="32"/>
      <c r="I16" s="34"/>
      <c r="J16" s="101"/>
      <c r="K16" s="101"/>
      <c r="L16" s="101"/>
      <c r="M16" s="101"/>
      <c r="N16" s="101"/>
      <c r="O16" s="34"/>
      <c r="P16" s="34"/>
      <c r="Q16" s="102"/>
      <c r="R16" s="102"/>
    </row>
    <row r="17" spans="1:18" ht="15">
      <c r="A17" s="104" t="s">
        <v>265</v>
      </c>
      <c r="B17" s="101"/>
      <c r="C17" s="105"/>
      <c r="D17" s="36" t="s">
        <v>207</v>
      </c>
      <c r="E17" s="35" t="s">
        <v>207</v>
      </c>
      <c r="F17" s="35"/>
      <c r="G17" s="35"/>
      <c r="H17" s="35"/>
      <c r="I17" s="36"/>
      <c r="J17" s="106"/>
      <c r="K17" s="106" t="s">
        <v>207</v>
      </c>
      <c r="L17" s="106"/>
      <c r="M17" s="106"/>
      <c r="N17" s="106"/>
      <c r="O17" s="36"/>
      <c r="P17" s="36"/>
      <c r="Q17" s="107"/>
      <c r="R17" s="107"/>
    </row>
    <row r="18" spans="1:18" s="85" customFormat="1" ht="15">
      <c r="A18" s="104" t="s">
        <v>266</v>
      </c>
      <c r="B18" s="99"/>
      <c r="C18" s="105"/>
      <c r="D18" s="34"/>
      <c r="E18" s="32"/>
      <c r="F18" s="32"/>
      <c r="G18" s="32"/>
      <c r="H18" s="32"/>
      <c r="I18" s="34"/>
      <c r="J18" s="101"/>
      <c r="K18" s="101"/>
      <c r="L18" s="101"/>
      <c r="M18" s="101"/>
      <c r="N18" s="101"/>
      <c r="O18" s="34"/>
      <c r="P18" s="34"/>
      <c r="Q18" s="102"/>
      <c r="R18" s="102"/>
    </row>
    <row r="19" spans="1:18" s="85" customFormat="1" ht="15">
      <c r="A19" s="104" t="s">
        <v>267</v>
      </c>
      <c r="B19" s="109"/>
      <c r="C19" s="105"/>
      <c r="D19" s="34"/>
      <c r="E19" s="32"/>
      <c r="F19" s="32"/>
      <c r="G19" s="32"/>
      <c r="H19" s="32"/>
      <c r="I19" s="34"/>
      <c r="J19" s="101"/>
      <c r="K19" s="101"/>
      <c r="L19" s="101"/>
      <c r="M19" s="101"/>
      <c r="N19" s="101"/>
      <c r="O19" s="34"/>
      <c r="P19" s="34"/>
      <c r="Q19" s="102"/>
      <c r="R19" s="102"/>
    </row>
    <row r="20" spans="1:18" s="85" customFormat="1" ht="15">
      <c r="A20" s="104" t="s">
        <v>268</v>
      </c>
      <c r="B20" s="35"/>
      <c r="C20" s="105"/>
      <c r="D20" s="34"/>
      <c r="E20" s="32"/>
      <c r="F20" s="32"/>
      <c r="G20" s="32"/>
      <c r="H20" s="32"/>
      <c r="I20" s="34"/>
      <c r="J20" s="101"/>
      <c r="K20" s="101"/>
      <c r="L20" s="101"/>
      <c r="M20" s="101"/>
      <c r="N20" s="101"/>
      <c r="O20" s="34"/>
      <c r="P20" s="34"/>
      <c r="Q20" s="102"/>
      <c r="R20" s="102"/>
    </row>
    <row r="21" spans="1:18" s="85" customFormat="1" ht="15">
      <c r="A21" s="99" t="s">
        <v>269</v>
      </c>
      <c r="B21" s="32"/>
      <c r="C21" s="110"/>
      <c r="D21" s="34"/>
      <c r="E21" s="32"/>
      <c r="F21" s="32"/>
      <c r="G21" s="32"/>
      <c r="H21" s="32"/>
      <c r="I21" s="34"/>
      <c r="J21" s="101"/>
      <c r="K21" s="101"/>
      <c r="L21" s="101"/>
      <c r="M21" s="101"/>
      <c r="N21" s="101"/>
      <c r="O21" s="34"/>
      <c r="P21" s="34"/>
      <c r="Q21" s="102"/>
      <c r="R21" s="102"/>
    </row>
    <row r="22" spans="1:18" s="85" customFormat="1" ht="15">
      <c r="A22" s="104" t="s">
        <v>270</v>
      </c>
      <c r="B22" s="35"/>
      <c r="C22" s="105"/>
      <c r="D22" s="34"/>
      <c r="E22" s="32"/>
      <c r="F22" s="32"/>
      <c r="G22" s="32"/>
      <c r="H22" s="32"/>
      <c r="I22" s="34"/>
      <c r="J22" s="101"/>
      <c r="K22" s="101"/>
      <c r="L22" s="101"/>
      <c r="M22" s="101"/>
      <c r="N22" s="101"/>
      <c r="O22" s="34"/>
      <c r="P22" s="34"/>
      <c r="Q22" s="102"/>
      <c r="R22" s="102"/>
    </row>
    <row r="23" spans="1:26" s="85" customFormat="1" ht="15">
      <c r="A23" s="111" t="s">
        <v>271</v>
      </c>
      <c r="B23" s="121"/>
      <c r="C23" s="105"/>
      <c r="D23" s="47"/>
      <c r="E23" s="121"/>
      <c r="F23" s="121"/>
      <c r="G23" s="121"/>
      <c r="H23" s="121"/>
      <c r="I23" s="47"/>
      <c r="J23" s="220"/>
      <c r="K23" s="220"/>
      <c r="L23" s="220"/>
      <c r="M23" s="220"/>
      <c r="N23" s="220"/>
      <c r="O23" s="47"/>
      <c r="P23" s="47"/>
      <c r="Q23" s="123"/>
      <c r="R23" s="123"/>
      <c r="S23" s="216"/>
      <c r="T23" s="216"/>
      <c r="U23" s="216"/>
      <c r="V23" s="216"/>
      <c r="W23" s="216"/>
      <c r="X23" s="216"/>
      <c r="Y23" s="216"/>
      <c r="Z23" s="216"/>
    </row>
    <row r="24" spans="1:26" s="85" customFormat="1" ht="15">
      <c r="A24" s="111" t="s">
        <v>272</v>
      </c>
      <c r="B24" s="121"/>
      <c r="C24" s="105"/>
      <c r="D24" s="47"/>
      <c r="E24" s="121"/>
      <c r="F24" s="121"/>
      <c r="G24" s="121"/>
      <c r="H24" s="121"/>
      <c r="I24" s="47">
        <f>I14+I21+I23</f>
        <v>0</v>
      </c>
      <c r="J24" s="220"/>
      <c r="K24" s="220"/>
      <c r="L24" s="220"/>
      <c r="M24" s="220"/>
      <c r="N24" s="220"/>
      <c r="O24" s="47">
        <f>O14+O21+O23</f>
        <v>0</v>
      </c>
      <c r="P24" s="47">
        <f>P14+P21+P23</f>
        <v>0</v>
      </c>
      <c r="Q24" s="47">
        <f>Q14+Q21+Q23</f>
        <v>0</v>
      </c>
      <c r="R24" s="123"/>
      <c r="S24" s="216"/>
      <c r="T24" s="216"/>
      <c r="U24" s="216"/>
      <c r="V24" s="216"/>
      <c r="W24" s="216"/>
      <c r="X24" s="216"/>
      <c r="Y24" s="216"/>
      <c r="Z24" s="216"/>
    </row>
    <row r="25" spans="1:26" s="85" customFormat="1" ht="15">
      <c r="A25" s="111" t="s">
        <v>273</v>
      </c>
      <c r="B25" s="121"/>
      <c r="C25" s="105"/>
      <c r="D25" s="47"/>
      <c r="E25" s="121"/>
      <c r="F25" s="121"/>
      <c r="G25" s="121"/>
      <c r="H25" s="121"/>
      <c r="I25" s="47"/>
      <c r="J25" s="220"/>
      <c r="K25" s="220"/>
      <c r="L25" s="220"/>
      <c r="M25" s="220"/>
      <c r="N25" s="220"/>
      <c r="O25" s="47"/>
      <c r="P25" s="47"/>
      <c r="Q25" s="123"/>
      <c r="R25" s="123"/>
      <c r="S25" s="216"/>
      <c r="T25" s="216"/>
      <c r="U25" s="216"/>
      <c r="V25" s="216"/>
      <c r="W25" s="216"/>
      <c r="X25" s="216"/>
      <c r="Y25" s="216"/>
      <c r="Z25" s="216"/>
    </row>
    <row r="26" spans="1:26" s="85" customFormat="1" ht="15">
      <c r="A26" s="214" t="s">
        <v>355</v>
      </c>
      <c r="B26" s="119"/>
      <c r="C26" s="121"/>
      <c r="D26" s="47"/>
      <c r="E26" s="121"/>
      <c r="F26" s="121"/>
      <c r="G26" s="121"/>
      <c r="H26" s="121"/>
      <c r="I26" s="47"/>
      <c r="J26" s="220"/>
      <c r="K26" s="220"/>
      <c r="L26" s="220"/>
      <c r="M26" s="220"/>
      <c r="N26" s="220"/>
      <c r="O26" s="47"/>
      <c r="P26" s="47"/>
      <c r="Q26" s="123"/>
      <c r="R26" s="123"/>
      <c r="S26" s="216"/>
      <c r="T26" s="216"/>
      <c r="U26" s="216"/>
      <c r="V26" s="216"/>
      <c r="W26" s="216"/>
      <c r="X26" s="216"/>
      <c r="Y26" s="216"/>
      <c r="Z26" s="216"/>
    </row>
    <row r="27" spans="1:26" s="85" customFormat="1" ht="30">
      <c r="A27" s="214" t="s">
        <v>454</v>
      </c>
      <c r="B27" s="112" t="s">
        <v>366</v>
      </c>
      <c r="C27" s="113" t="s">
        <v>390</v>
      </c>
      <c r="D27" s="114" t="s">
        <v>389</v>
      </c>
      <c r="E27" s="119" t="s">
        <v>274</v>
      </c>
      <c r="F27" s="119" t="s">
        <v>275</v>
      </c>
      <c r="G27" s="119"/>
      <c r="H27" s="119"/>
      <c r="I27" s="114"/>
      <c r="J27" s="215" t="s">
        <v>276</v>
      </c>
      <c r="K27" s="215"/>
      <c r="L27" s="215"/>
      <c r="M27" s="215"/>
      <c r="N27" s="215"/>
      <c r="O27" s="51">
        <v>74393.1</v>
      </c>
      <c r="P27" s="51"/>
      <c r="Q27" s="115"/>
      <c r="R27" s="116"/>
      <c r="S27" s="248">
        <f>+'справка № 1-КИС-БАЛАНС'!B45</f>
        <v>8855677.75</v>
      </c>
      <c r="T27" s="216"/>
      <c r="U27" s="216"/>
      <c r="V27" s="216"/>
      <c r="W27" s="216"/>
      <c r="X27" s="216"/>
      <c r="Y27" s="216"/>
      <c r="Z27" s="216"/>
    </row>
    <row r="28" spans="1:26" s="85" customFormat="1" ht="15">
      <c r="A28" s="214" t="s">
        <v>451</v>
      </c>
      <c r="B28" s="112" t="s">
        <v>365</v>
      </c>
      <c r="C28" s="113" t="s">
        <v>390</v>
      </c>
      <c r="D28" s="114" t="s">
        <v>389</v>
      </c>
      <c r="E28" s="119" t="s">
        <v>274</v>
      </c>
      <c r="F28" s="119" t="s">
        <v>275</v>
      </c>
      <c r="G28" s="119"/>
      <c r="H28" s="119"/>
      <c r="I28" s="114"/>
      <c r="J28" s="215" t="s">
        <v>276</v>
      </c>
      <c r="K28" s="215"/>
      <c r="L28" s="215"/>
      <c r="M28" s="215"/>
      <c r="N28" s="215"/>
      <c r="O28" s="51">
        <v>21832.22</v>
      </c>
      <c r="P28" s="51"/>
      <c r="Q28" s="115"/>
      <c r="R28" s="116"/>
      <c r="S28" s="216"/>
      <c r="T28" s="216"/>
      <c r="U28" s="216"/>
      <c r="V28" s="216"/>
      <c r="W28" s="216"/>
      <c r="X28" s="216"/>
      <c r="Y28" s="216"/>
      <c r="Z28" s="216"/>
    </row>
    <row r="29" spans="1:26" s="85" customFormat="1" ht="15">
      <c r="A29" s="214" t="s">
        <v>449</v>
      </c>
      <c r="B29" s="112" t="s">
        <v>277</v>
      </c>
      <c r="C29" s="113" t="s">
        <v>390</v>
      </c>
      <c r="D29" s="114" t="s">
        <v>389</v>
      </c>
      <c r="E29" s="119" t="s">
        <v>274</v>
      </c>
      <c r="F29" s="119" t="s">
        <v>275</v>
      </c>
      <c r="G29" s="119"/>
      <c r="H29" s="119"/>
      <c r="I29" s="114">
        <v>23333</v>
      </c>
      <c r="J29" s="215" t="s">
        <v>276</v>
      </c>
      <c r="K29" s="215"/>
      <c r="L29" s="215"/>
      <c r="M29" s="215"/>
      <c r="N29" s="215"/>
      <c r="O29" s="51">
        <v>19459.722</v>
      </c>
      <c r="P29" s="51">
        <v>26832.95</v>
      </c>
      <c r="Q29" s="115">
        <f>+P29/$S$27</f>
        <v>0.003030027825933481</v>
      </c>
      <c r="R29" s="116"/>
      <c r="S29" s="216"/>
      <c r="T29" s="216"/>
      <c r="U29" s="216"/>
      <c r="V29" s="216"/>
      <c r="W29" s="216"/>
      <c r="X29" s="216"/>
      <c r="Y29" s="216"/>
      <c r="Z29" s="216"/>
    </row>
    <row r="30" spans="1:26" s="85" customFormat="1" ht="15">
      <c r="A30" s="214" t="s">
        <v>448</v>
      </c>
      <c r="B30" s="117" t="s">
        <v>376</v>
      </c>
      <c r="C30" s="113" t="s">
        <v>390</v>
      </c>
      <c r="D30" s="114" t="s">
        <v>389</v>
      </c>
      <c r="E30" s="119" t="s">
        <v>274</v>
      </c>
      <c r="F30" s="119" t="s">
        <v>275</v>
      </c>
      <c r="G30" s="119"/>
      <c r="H30" s="119"/>
      <c r="I30" s="114">
        <v>600</v>
      </c>
      <c r="J30" s="215" t="s">
        <v>276</v>
      </c>
      <c r="K30" s="215"/>
      <c r="L30" s="215"/>
      <c r="M30" s="215"/>
      <c r="N30" s="215"/>
      <c r="O30" s="51">
        <v>171404.353</v>
      </c>
      <c r="P30" s="51">
        <v>85272.6</v>
      </c>
      <c r="Q30" s="115">
        <f aca="true" t="shared" si="0" ref="Q30:Q79">+P30/$S$27</f>
        <v>0.00962914442093379</v>
      </c>
      <c r="R30" s="116"/>
      <c r="S30" s="216"/>
      <c r="T30" s="216"/>
      <c r="U30" s="216"/>
      <c r="V30" s="216"/>
      <c r="W30" s="216"/>
      <c r="X30" s="216"/>
      <c r="Y30" s="216"/>
      <c r="Z30" s="216"/>
    </row>
    <row r="31" spans="1:26" s="85" customFormat="1" ht="15">
      <c r="A31" s="214" t="s">
        <v>447</v>
      </c>
      <c r="B31" s="112" t="s">
        <v>278</v>
      </c>
      <c r="C31" s="113" t="s">
        <v>390</v>
      </c>
      <c r="D31" s="114" t="s">
        <v>389</v>
      </c>
      <c r="E31" s="119" t="s">
        <v>274</v>
      </c>
      <c r="F31" s="119" t="s">
        <v>275</v>
      </c>
      <c r="G31" s="119"/>
      <c r="H31" s="119"/>
      <c r="I31" s="114">
        <v>149450</v>
      </c>
      <c r="J31" s="215" t="s">
        <v>276</v>
      </c>
      <c r="K31" s="215"/>
      <c r="L31" s="215"/>
      <c r="M31" s="215"/>
      <c r="N31" s="215"/>
      <c r="O31" s="51">
        <v>45179.4167909</v>
      </c>
      <c r="P31" s="51">
        <v>149.45</v>
      </c>
      <c r="Q31" s="115">
        <f t="shared" si="0"/>
        <v>1.6876178675313696E-05</v>
      </c>
      <c r="R31" s="116"/>
      <c r="S31" s="216"/>
      <c r="T31" s="216"/>
      <c r="U31" s="216"/>
      <c r="V31" s="216"/>
      <c r="W31" s="216"/>
      <c r="X31" s="216"/>
      <c r="Y31" s="216"/>
      <c r="Z31" s="216"/>
    </row>
    <row r="32" spans="1:26" s="85" customFormat="1" ht="15">
      <c r="A32" s="214" t="s">
        <v>444</v>
      </c>
      <c r="B32" s="112" t="s">
        <v>279</v>
      </c>
      <c r="C32" s="113" t="s">
        <v>390</v>
      </c>
      <c r="D32" s="114" t="s">
        <v>389</v>
      </c>
      <c r="E32" s="119" t="s">
        <v>274</v>
      </c>
      <c r="F32" s="119" t="s">
        <v>275</v>
      </c>
      <c r="G32" s="119"/>
      <c r="H32" s="119"/>
      <c r="I32" s="114">
        <v>5317</v>
      </c>
      <c r="J32" s="215" t="s">
        <v>276</v>
      </c>
      <c r="K32" s="215"/>
      <c r="L32" s="215"/>
      <c r="M32" s="215"/>
      <c r="N32" s="215"/>
      <c r="O32" s="51">
        <v>31662.735</v>
      </c>
      <c r="P32" s="51">
        <v>34549.87</v>
      </c>
      <c r="Q32" s="115">
        <f t="shared" si="0"/>
        <v>0.003901437131675213</v>
      </c>
      <c r="R32" s="116"/>
      <c r="S32" s="216"/>
      <c r="T32" s="216"/>
      <c r="U32" s="216"/>
      <c r="V32" s="216"/>
      <c r="W32" s="216"/>
      <c r="X32" s="216"/>
      <c r="Y32" s="216"/>
      <c r="Z32" s="216"/>
    </row>
    <row r="33" spans="1:26" s="85" customFormat="1" ht="15">
      <c r="A33" s="214" t="s">
        <v>452</v>
      </c>
      <c r="B33" s="112" t="s">
        <v>356</v>
      </c>
      <c r="C33" s="113" t="s">
        <v>390</v>
      </c>
      <c r="D33" s="114" t="s">
        <v>389</v>
      </c>
      <c r="E33" s="119" t="s">
        <v>274</v>
      </c>
      <c r="F33" s="119" t="s">
        <v>275</v>
      </c>
      <c r="G33" s="119"/>
      <c r="H33" s="119"/>
      <c r="I33" s="114"/>
      <c r="J33" s="215" t="s">
        <v>276</v>
      </c>
      <c r="K33" s="215"/>
      <c r="L33" s="215"/>
      <c r="M33" s="215"/>
      <c r="N33" s="215"/>
      <c r="O33" s="51">
        <v>24686.592</v>
      </c>
      <c r="P33" s="51"/>
      <c r="Q33" s="115">
        <f t="shared" si="0"/>
        <v>0</v>
      </c>
      <c r="R33" s="116"/>
      <c r="S33" s="216"/>
      <c r="T33" s="216"/>
      <c r="U33" s="216"/>
      <c r="V33" s="216"/>
      <c r="W33" s="216"/>
      <c r="X33" s="216"/>
      <c r="Y33" s="216"/>
      <c r="Z33" s="216"/>
    </row>
    <row r="34" spans="1:26" s="85" customFormat="1" ht="15">
      <c r="A34" s="214" t="s">
        <v>443</v>
      </c>
      <c r="B34" s="118" t="s">
        <v>383</v>
      </c>
      <c r="C34" s="113" t="s">
        <v>390</v>
      </c>
      <c r="D34" s="114" t="s">
        <v>389</v>
      </c>
      <c r="E34" s="119" t="s">
        <v>274</v>
      </c>
      <c r="F34" s="119" t="s">
        <v>275</v>
      </c>
      <c r="G34" s="119"/>
      <c r="H34" s="119"/>
      <c r="I34" s="114">
        <v>20000</v>
      </c>
      <c r="J34" s="215" t="s">
        <v>276</v>
      </c>
      <c r="K34" s="215"/>
      <c r="L34" s="215"/>
      <c r="M34" s="215"/>
      <c r="N34" s="215"/>
      <c r="O34" s="51">
        <v>134160</v>
      </c>
      <c r="P34" s="51">
        <v>171000</v>
      </c>
      <c r="Q34" s="115">
        <f t="shared" si="0"/>
        <v>0.01930964572417961</v>
      </c>
      <c r="R34" s="116"/>
      <c r="S34" s="216"/>
      <c r="T34" s="216"/>
      <c r="U34" s="216"/>
      <c r="V34" s="216"/>
      <c r="W34" s="216"/>
      <c r="X34" s="216"/>
      <c r="Y34" s="216"/>
      <c r="Z34" s="216"/>
    </row>
    <row r="35" spans="1:26" s="85" customFormat="1" ht="15">
      <c r="A35" s="214" t="s">
        <v>442</v>
      </c>
      <c r="B35" s="112" t="s">
        <v>280</v>
      </c>
      <c r="C35" s="113" t="s">
        <v>390</v>
      </c>
      <c r="D35" s="114" t="s">
        <v>389</v>
      </c>
      <c r="E35" s="119" t="s">
        <v>274</v>
      </c>
      <c r="F35" s="119" t="s">
        <v>275</v>
      </c>
      <c r="G35" s="119"/>
      <c r="H35" s="119"/>
      <c r="I35" s="114">
        <v>282929</v>
      </c>
      <c r="J35" s="215" t="s">
        <v>276</v>
      </c>
      <c r="K35" s="215"/>
      <c r="L35" s="215"/>
      <c r="M35" s="215"/>
      <c r="N35" s="215"/>
      <c r="O35" s="51">
        <v>196635.655</v>
      </c>
      <c r="P35" s="51">
        <v>195221.01</v>
      </c>
      <c r="Q35" s="115">
        <f t="shared" si="0"/>
        <v>0.022044728310038158</v>
      </c>
      <c r="R35" s="116"/>
      <c r="S35" s="216"/>
      <c r="T35" s="216"/>
      <c r="U35" s="216"/>
      <c r="V35" s="216"/>
      <c r="W35" s="216"/>
      <c r="X35" s="216"/>
      <c r="Y35" s="216"/>
      <c r="Z35" s="216"/>
    </row>
    <row r="36" spans="1:26" s="85" customFormat="1" ht="15">
      <c r="A36" s="214" t="s">
        <v>440</v>
      </c>
      <c r="B36" s="117" t="s">
        <v>364</v>
      </c>
      <c r="C36" s="113" t="s">
        <v>390</v>
      </c>
      <c r="D36" s="114" t="s">
        <v>389</v>
      </c>
      <c r="E36" s="119" t="s">
        <v>274</v>
      </c>
      <c r="F36" s="119" t="s">
        <v>275</v>
      </c>
      <c r="G36" s="119"/>
      <c r="H36" s="119"/>
      <c r="I36" s="114">
        <v>11490</v>
      </c>
      <c r="J36" s="215" t="s">
        <v>276</v>
      </c>
      <c r="K36" s="215"/>
      <c r="L36" s="215"/>
      <c r="M36" s="215"/>
      <c r="N36" s="215"/>
      <c r="O36" s="51">
        <v>36308.4</v>
      </c>
      <c r="P36" s="51">
        <v>61345.11</v>
      </c>
      <c r="Q36" s="115">
        <f t="shared" si="0"/>
        <v>0.00692720667257794</v>
      </c>
      <c r="R36" s="116"/>
      <c r="S36" s="216"/>
      <c r="T36" s="216"/>
      <c r="U36" s="216"/>
      <c r="V36" s="216"/>
      <c r="W36" s="216"/>
      <c r="X36" s="216"/>
      <c r="Y36" s="216"/>
      <c r="Z36" s="216"/>
    </row>
    <row r="37" spans="1:26" s="85" customFormat="1" ht="15">
      <c r="A37" s="214" t="s">
        <v>439</v>
      </c>
      <c r="B37" s="112" t="s">
        <v>377</v>
      </c>
      <c r="C37" s="113" t="s">
        <v>390</v>
      </c>
      <c r="D37" s="114" t="s">
        <v>389</v>
      </c>
      <c r="E37" s="119" t="s">
        <v>274</v>
      </c>
      <c r="F37" s="119" t="s">
        <v>275</v>
      </c>
      <c r="G37" s="119"/>
      <c r="H37" s="119"/>
      <c r="I37" s="114">
        <v>81992</v>
      </c>
      <c r="J37" s="215" t="s">
        <v>276</v>
      </c>
      <c r="K37" s="215"/>
      <c r="L37" s="215"/>
      <c r="M37" s="215"/>
      <c r="N37" s="215"/>
      <c r="O37" s="51">
        <v>319932.784</v>
      </c>
      <c r="P37" s="51">
        <v>318292.94</v>
      </c>
      <c r="Q37" s="115">
        <f t="shared" si="0"/>
        <v>0.03594224507548279</v>
      </c>
      <c r="R37" s="116"/>
      <c r="S37" s="216"/>
      <c r="T37" s="216"/>
      <c r="U37" s="216"/>
      <c r="V37" s="216"/>
      <c r="W37" s="216"/>
      <c r="X37" s="216"/>
      <c r="Y37" s="216"/>
      <c r="Z37" s="216"/>
    </row>
    <row r="38" spans="1:26" s="85" customFormat="1" ht="15">
      <c r="A38" s="214" t="s">
        <v>438</v>
      </c>
      <c r="B38" s="112" t="s">
        <v>281</v>
      </c>
      <c r="C38" s="113" t="s">
        <v>390</v>
      </c>
      <c r="D38" s="114" t="s">
        <v>389</v>
      </c>
      <c r="E38" s="119" t="s">
        <v>274</v>
      </c>
      <c r="F38" s="119" t="s">
        <v>275</v>
      </c>
      <c r="G38" s="119"/>
      <c r="H38" s="119"/>
      <c r="I38" s="114">
        <v>4812</v>
      </c>
      <c r="J38" s="215" t="s">
        <v>276</v>
      </c>
      <c r="K38" s="215"/>
      <c r="L38" s="215"/>
      <c r="M38" s="215"/>
      <c r="N38" s="215"/>
      <c r="O38" s="51">
        <v>31516.992</v>
      </c>
      <c r="P38" s="51">
        <v>25397.74</v>
      </c>
      <c r="Q38" s="115">
        <f t="shared" si="0"/>
        <v>0.0028679611789171077</v>
      </c>
      <c r="R38" s="116"/>
      <c r="S38" s="216"/>
      <c r="T38" s="216"/>
      <c r="U38" s="216"/>
      <c r="V38" s="216"/>
      <c r="W38" s="216"/>
      <c r="X38" s="216"/>
      <c r="Y38" s="216"/>
      <c r="Z38" s="216"/>
    </row>
    <row r="39" spans="1:18" s="216" customFormat="1" ht="15">
      <c r="A39" s="214" t="s">
        <v>441</v>
      </c>
      <c r="B39" s="112" t="s">
        <v>391</v>
      </c>
      <c r="C39" s="113" t="s">
        <v>390</v>
      </c>
      <c r="D39" s="114" t="s">
        <v>389</v>
      </c>
      <c r="E39" s="119" t="s">
        <v>274</v>
      </c>
      <c r="F39" s="119" t="s">
        <v>275</v>
      </c>
      <c r="G39" s="119"/>
      <c r="H39" s="119"/>
      <c r="I39" s="114">
        <v>9766</v>
      </c>
      <c r="J39" s="215" t="s">
        <v>276</v>
      </c>
      <c r="K39" s="215"/>
      <c r="L39" s="215"/>
      <c r="M39" s="215"/>
      <c r="N39" s="215"/>
      <c r="O39" s="51"/>
      <c r="P39" s="51">
        <v>4883</v>
      </c>
      <c r="Q39" s="115">
        <f t="shared" si="0"/>
        <v>0.0005513976612349066</v>
      </c>
      <c r="R39" s="116"/>
    </row>
    <row r="40" spans="1:26" s="85" customFormat="1" ht="15">
      <c r="A40" s="214" t="s">
        <v>437</v>
      </c>
      <c r="B40" s="112" t="s">
        <v>357</v>
      </c>
      <c r="C40" s="113" t="s">
        <v>390</v>
      </c>
      <c r="D40" s="114" t="s">
        <v>389</v>
      </c>
      <c r="E40" s="119" t="s">
        <v>283</v>
      </c>
      <c r="F40" s="119" t="s">
        <v>284</v>
      </c>
      <c r="G40" s="119"/>
      <c r="H40" s="119"/>
      <c r="I40" s="114">
        <v>560</v>
      </c>
      <c r="J40" s="215" t="s">
        <v>285</v>
      </c>
      <c r="K40" s="215"/>
      <c r="L40" s="215"/>
      <c r="M40" s="215"/>
      <c r="N40" s="215"/>
      <c r="O40" s="51">
        <v>39790.0266512</v>
      </c>
      <c r="P40" s="51">
        <v>48616.16</v>
      </c>
      <c r="Q40" s="115">
        <f t="shared" si="0"/>
        <v>0.005489829392222408</v>
      </c>
      <c r="R40" s="116"/>
      <c r="S40" s="216"/>
      <c r="T40" s="216"/>
      <c r="U40" s="216"/>
      <c r="V40" s="216"/>
      <c r="W40" s="216"/>
      <c r="X40" s="216"/>
      <c r="Y40" s="216"/>
      <c r="Z40" s="216"/>
    </row>
    <row r="41" spans="1:26" s="85" customFormat="1" ht="15">
      <c r="A41" s="214" t="s">
        <v>436</v>
      </c>
      <c r="B41" s="112" t="s">
        <v>282</v>
      </c>
      <c r="C41" s="113" t="s">
        <v>390</v>
      </c>
      <c r="D41" s="114" t="s">
        <v>389</v>
      </c>
      <c r="E41" s="119" t="s">
        <v>283</v>
      </c>
      <c r="F41" s="119" t="s">
        <v>284</v>
      </c>
      <c r="G41" s="119"/>
      <c r="H41" s="119"/>
      <c r="I41" s="114">
        <v>730</v>
      </c>
      <c r="J41" s="215" t="s">
        <v>285</v>
      </c>
      <c r="K41" s="215"/>
      <c r="L41" s="215"/>
      <c r="M41" s="215"/>
      <c r="N41" s="215"/>
      <c r="O41" s="51">
        <v>23244.21124</v>
      </c>
      <c r="P41" s="51">
        <v>57503.17</v>
      </c>
      <c r="Q41" s="115">
        <f t="shared" si="0"/>
        <v>0.006493367489574697</v>
      </c>
      <c r="R41" s="116"/>
      <c r="S41" s="216"/>
      <c r="T41" s="216"/>
      <c r="U41" s="216"/>
      <c r="V41" s="216"/>
      <c r="W41" s="216"/>
      <c r="X41" s="216"/>
      <c r="Y41" s="216"/>
      <c r="Z41" s="216"/>
    </row>
    <row r="42" spans="1:26" s="85" customFormat="1" ht="15">
      <c r="A42" s="214" t="s">
        <v>435</v>
      </c>
      <c r="B42" s="112" t="s">
        <v>286</v>
      </c>
      <c r="C42" s="113" t="s">
        <v>390</v>
      </c>
      <c r="D42" s="114" t="s">
        <v>389</v>
      </c>
      <c r="E42" s="119" t="s">
        <v>283</v>
      </c>
      <c r="F42" s="119" t="s">
        <v>284</v>
      </c>
      <c r="G42" s="119"/>
      <c r="H42" s="119"/>
      <c r="I42" s="114">
        <v>1000</v>
      </c>
      <c r="J42" s="215" t="s">
        <v>285</v>
      </c>
      <c r="K42" s="215"/>
      <c r="L42" s="215"/>
      <c r="M42" s="215"/>
      <c r="N42" s="215"/>
      <c r="O42" s="51">
        <v>17313.885</v>
      </c>
      <c r="P42" s="51">
        <v>8413.35</v>
      </c>
      <c r="Q42" s="115">
        <f t="shared" si="0"/>
        <v>0.0009500515079153598</v>
      </c>
      <c r="R42" s="116"/>
      <c r="S42" s="216"/>
      <c r="T42" s="216"/>
      <c r="U42" s="216"/>
      <c r="V42" s="216"/>
      <c r="W42" s="216"/>
      <c r="X42" s="216"/>
      <c r="Y42" s="216"/>
      <c r="Z42" s="216"/>
    </row>
    <row r="43" spans="1:26" s="85" customFormat="1" ht="15">
      <c r="A43" s="214" t="s">
        <v>434</v>
      </c>
      <c r="B43" s="112" t="s">
        <v>287</v>
      </c>
      <c r="C43" s="113" t="s">
        <v>390</v>
      </c>
      <c r="D43" s="114" t="s">
        <v>389</v>
      </c>
      <c r="E43" s="119" t="s">
        <v>283</v>
      </c>
      <c r="F43" s="119" t="s">
        <v>284</v>
      </c>
      <c r="G43" s="119"/>
      <c r="H43" s="119"/>
      <c r="I43" s="114">
        <v>412</v>
      </c>
      <c r="J43" s="215" t="s">
        <v>285</v>
      </c>
      <c r="K43" s="215"/>
      <c r="L43" s="215"/>
      <c r="M43" s="215"/>
      <c r="N43" s="215"/>
      <c r="O43" s="51">
        <v>121210.44076328</v>
      </c>
      <c r="P43" s="51">
        <v>118872.59</v>
      </c>
      <c r="Q43" s="115">
        <f t="shared" si="0"/>
        <v>0.013423319293658805</v>
      </c>
      <c r="R43" s="116"/>
      <c r="S43" s="216"/>
      <c r="T43" s="216"/>
      <c r="U43" s="216"/>
      <c r="V43" s="216"/>
      <c r="W43" s="216"/>
      <c r="X43" s="216"/>
      <c r="Y43" s="216"/>
      <c r="Z43" s="216"/>
    </row>
    <row r="44" spans="1:26" s="85" customFormat="1" ht="15">
      <c r="A44" s="214" t="s">
        <v>433</v>
      </c>
      <c r="B44" s="112" t="s">
        <v>288</v>
      </c>
      <c r="C44" s="113" t="s">
        <v>390</v>
      </c>
      <c r="D44" s="114" t="s">
        <v>389</v>
      </c>
      <c r="E44" s="119" t="s">
        <v>283</v>
      </c>
      <c r="F44" s="119" t="s">
        <v>284</v>
      </c>
      <c r="G44" s="119"/>
      <c r="H44" s="119"/>
      <c r="I44" s="114">
        <v>844</v>
      </c>
      <c r="J44" s="215" t="s">
        <v>285</v>
      </c>
      <c r="K44" s="215"/>
      <c r="L44" s="215"/>
      <c r="M44" s="215"/>
      <c r="N44" s="215"/>
      <c r="O44" s="51">
        <v>143964.31252</v>
      </c>
      <c r="P44" s="51">
        <v>148482.55</v>
      </c>
      <c r="Q44" s="115">
        <f t="shared" si="0"/>
        <v>0.016766932378495816</v>
      </c>
      <c r="R44" s="116"/>
      <c r="S44" s="216"/>
      <c r="T44" s="216"/>
      <c r="U44" s="216"/>
      <c r="V44" s="216"/>
      <c r="W44" s="216"/>
      <c r="X44" s="216"/>
      <c r="Y44" s="216"/>
      <c r="Z44" s="216"/>
    </row>
    <row r="45" spans="1:26" s="85" customFormat="1" ht="30">
      <c r="A45" s="214" t="s">
        <v>432</v>
      </c>
      <c r="B45" s="112" t="s">
        <v>289</v>
      </c>
      <c r="C45" s="113" t="s">
        <v>390</v>
      </c>
      <c r="D45" s="114" t="s">
        <v>389</v>
      </c>
      <c r="E45" s="119" t="s">
        <v>290</v>
      </c>
      <c r="F45" s="119" t="s">
        <v>291</v>
      </c>
      <c r="G45" s="119"/>
      <c r="H45" s="119"/>
      <c r="I45" s="114">
        <v>24420</v>
      </c>
      <c r="J45" s="215" t="s">
        <v>292</v>
      </c>
      <c r="K45" s="215"/>
      <c r="L45" s="215"/>
      <c r="M45" s="215"/>
      <c r="N45" s="215"/>
      <c r="O45" s="51">
        <v>96148.69506</v>
      </c>
      <c r="P45" s="51">
        <v>93186.23</v>
      </c>
      <c r="Q45" s="115">
        <f t="shared" si="0"/>
        <v>0.010522766594572618</v>
      </c>
      <c r="R45" s="116"/>
      <c r="S45" s="216"/>
      <c r="T45" s="216"/>
      <c r="U45" s="216"/>
      <c r="V45" s="216"/>
      <c r="W45" s="216"/>
      <c r="X45" s="216"/>
      <c r="Y45" s="216"/>
      <c r="Z45" s="216"/>
    </row>
    <row r="46" spans="1:26" s="85" customFormat="1" ht="30">
      <c r="A46" s="214" t="s">
        <v>431</v>
      </c>
      <c r="B46" s="112" t="s">
        <v>358</v>
      </c>
      <c r="C46" s="113" t="s">
        <v>390</v>
      </c>
      <c r="D46" s="114" t="s">
        <v>389</v>
      </c>
      <c r="E46" s="119" t="s">
        <v>290</v>
      </c>
      <c r="F46" s="119" t="s">
        <v>291</v>
      </c>
      <c r="G46" s="119"/>
      <c r="H46" s="119"/>
      <c r="I46" s="114">
        <v>1466649</v>
      </c>
      <c r="J46" s="215" t="s">
        <v>292</v>
      </c>
      <c r="K46" s="215"/>
      <c r="L46" s="215"/>
      <c r="M46" s="215"/>
      <c r="N46" s="215"/>
      <c r="O46" s="51">
        <v>577647.48766068</v>
      </c>
      <c r="P46" s="51">
        <v>573102.41</v>
      </c>
      <c r="Q46" s="115">
        <f t="shared" si="0"/>
        <v>0.06471581579399725</v>
      </c>
      <c r="R46" s="116"/>
      <c r="S46" s="216"/>
      <c r="T46" s="216"/>
      <c r="U46" s="216"/>
      <c r="V46" s="216"/>
      <c r="W46" s="216"/>
      <c r="X46" s="216"/>
      <c r="Y46" s="216"/>
      <c r="Z46" s="216"/>
    </row>
    <row r="47" spans="1:26" s="85" customFormat="1" ht="30">
      <c r="A47" s="214" t="s">
        <v>430</v>
      </c>
      <c r="B47" s="112" t="s">
        <v>293</v>
      </c>
      <c r="C47" s="113" t="s">
        <v>390</v>
      </c>
      <c r="D47" s="114" t="s">
        <v>389</v>
      </c>
      <c r="E47" s="119" t="s">
        <v>290</v>
      </c>
      <c r="F47" s="119" t="s">
        <v>291</v>
      </c>
      <c r="G47" s="119"/>
      <c r="H47" s="119"/>
      <c r="I47" s="114">
        <v>104000</v>
      </c>
      <c r="J47" s="215" t="s">
        <v>292</v>
      </c>
      <c r="K47" s="215"/>
      <c r="L47" s="215"/>
      <c r="M47" s="215"/>
      <c r="N47" s="215"/>
      <c r="O47" s="51">
        <v>13421.79436</v>
      </c>
      <c r="P47" s="51">
        <v>10613.22</v>
      </c>
      <c r="Q47" s="115">
        <f t="shared" si="0"/>
        <v>0.0011984650186712134</v>
      </c>
      <c r="R47" s="116"/>
      <c r="S47" s="216"/>
      <c r="T47" s="216"/>
      <c r="U47" s="216"/>
      <c r="V47" s="216"/>
      <c r="W47" s="216"/>
      <c r="X47" s="216"/>
      <c r="Y47" s="216"/>
      <c r="Z47" s="216"/>
    </row>
    <row r="48" spans="1:26" s="85" customFormat="1" ht="30">
      <c r="A48" s="214" t="s">
        <v>429</v>
      </c>
      <c r="B48" s="112" t="s">
        <v>294</v>
      </c>
      <c r="C48" s="113" t="s">
        <v>390</v>
      </c>
      <c r="D48" s="114" t="s">
        <v>389</v>
      </c>
      <c r="E48" s="119" t="s">
        <v>290</v>
      </c>
      <c r="F48" s="119" t="s">
        <v>291</v>
      </c>
      <c r="G48" s="119"/>
      <c r="H48" s="119"/>
      <c r="I48" s="114">
        <v>17700</v>
      </c>
      <c r="J48" s="215" t="s">
        <v>292</v>
      </c>
      <c r="K48" s="215"/>
      <c r="L48" s="215"/>
      <c r="M48" s="215"/>
      <c r="N48" s="215"/>
      <c r="O48" s="51">
        <v>10027.6290555</v>
      </c>
      <c r="P48" s="51">
        <v>21613.71</v>
      </c>
      <c r="Q48" s="115">
        <f t="shared" si="0"/>
        <v>0.002440661303421977</v>
      </c>
      <c r="R48" s="116"/>
      <c r="S48" s="216"/>
      <c r="T48" s="216"/>
      <c r="U48" s="216"/>
      <c r="V48" s="216"/>
      <c r="W48" s="216"/>
      <c r="X48" s="216"/>
      <c r="Y48" s="216"/>
      <c r="Z48" s="216"/>
    </row>
    <row r="49" spans="1:26" s="85" customFormat="1" ht="30">
      <c r="A49" s="214" t="s">
        <v>428</v>
      </c>
      <c r="B49" s="112" t="s">
        <v>295</v>
      </c>
      <c r="C49" s="113" t="s">
        <v>390</v>
      </c>
      <c r="D49" s="114" t="s">
        <v>389</v>
      </c>
      <c r="E49" s="119" t="s">
        <v>290</v>
      </c>
      <c r="F49" s="119" t="s">
        <v>291</v>
      </c>
      <c r="G49" s="119"/>
      <c r="H49" s="119"/>
      <c r="I49" s="114">
        <v>250000</v>
      </c>
      <c r="J49" s="215" t="s">
        <v>292</v>
      </c>
      <c r="K49" s="215"/>
      <c r="L49" s="215"/>
      <c r="M49" s="215"/>
      <c r="N49" s="215"/>
      <c r="O49" s="51">
        <v>70652.5355</v>
      </c>
      <c r="P49" s="51">
        <v>142063.48</v>
      </c>
      <c r="Q49" s="115">
        <f t="shared" si="0"/>
        <v>0.016042078766924418</v>
      </c>
      <c r="R49" s="116"/>
      <c r="S49" s="216"/>
      <c r="T49" s="216"/>
      <c r="U49" s="216"/>
      <c r="V49" s="216"/>
      <c r="W49" s="216"/>
      <c r="X49" s="216"/>
      <c r="Y49" s="216"/>
      <c r="Z49" s="216"/>
    </row>
    <row r="50" spans="1:26" s="85" customFormat="1" ht="30">
      <c r="A50" s="214" t="s">
        <v>427</v>
      </c>
      <c r="B50" s="112" t="s">
        <v>296</v>
      </c>
      <c r="C50" s="113" t="s">
        <v>390</v>
      </c>
      <c r="D50" s="114" t="s">
        <v>389</v>
      </c>
      <c r="E50" s="119" t="s">
        <v>290</v>
      </c>
      <c r="F50" s="119" t="s">
        <v>291</v>
      </c>
      <c r="G50" s="119"/>
      <c r="H50" s="119"/>
      <c r="I50" s="114">
        <v>234000</v>
      </c>
      <c r="J50" s="215" t="s">
        <v>292</v>
      </c>
      <c r="K50" s="215"/>
      <c r="L50" s="215"/>
      <c r="M50" s="215"/>
      <c r="N50" s="215"/>
      <c r="O50" s="51">
        <v>150483.33846</v>
      </c>
      <c r="P50" s="51">
        <v>162361.88</v>
      </c>
      <c r="Q50" s="115">
        <f t="shared" si="0"/>
        <v>0.018334212759717913</v>
      </c>
      <c r="R50" s="116"/>
      <c r="S50" s="216"/>
      <c r="T50" s="216"/>
      <c r="U50" s="216"/>
      <c r="V50" s="216"/>
      <c r="W50" s="216"/>
      <c r="X50" s="216"/>
      <c r="Y50" s="216"/>
      <c r="Z50" s="216"/>
    </row>
    <row r="51" spans="1:26" s="85" customFormat="1" ht="30">
      <c r="A51" s="214" t="s">
        <v>426</v>
      </c>
      <c r="B51" s="112" t="s">
        <v>367</v>
      </c>
      <c r="C51" s="113" t="s">
        <v>390</v>
      </c>
      <c r="D51" s="114" t="s">
        <v>389</v>
      </c>
      <c r="E51" s="119" t="s">
        <v>290</v>
      </c>
      <c r="F51" s="119" t="s">
        <v>291</v>
      </c>
      <c r="G51" s="119"/>
      <c r="H51" s="119"/>
      <c r="I51" s="114">
        <v>400000</v>
      </c>
      <c r="J51" s="215" t="s">
        <v>292</v>
      </c>
      <c r="K51" s="215"/>
      <c r="L51" s="215"/>
      <c r="M51" s="215"/>
      <c r="N51" s="215"/>
      <c r="O51" s="51">
        <v>58753.1612</v>
      </c>
      <c r="P51" s="51">
        <v>42948.31</v>
      </c>
      <c r="Q51" s="115">
        <f t="shared" si="0"/>
        <v>0.004849804973989709</v>
      </c>
      <c r="R51" s="116"/>
      <c r="S51" s="216"/>
      <c r="T51" s="216"/>
      <c r="U51" s="216"/>
      <c r="V51" s="216"/>
      <c r="W51" s="216"/>
      <c r="X51" s="216"/>
      <c r="Y51" s="216"/>
      <c r="Z51" s="216"/>
    </row>
    <row r="52" spans="1:26" s="85" customFormat="1" ht="30">
      <c r="A52" s="214" t="s">
        <v>425</v>
      </c>
      <c r="B52" s="112" t="s">
        <v>297</v>
      </c>
      <c r="C52" s="113" t="s">
        <v>390</v>
      </c>
      <c r="D52" s="114" t="s">
        <v>389</v>
      </c>
      <c r="E52" s="119" t="s">
        <v>290</v>
      </c>
      <c r="F52" s="119" t="s">
        <v>291</v>
      </c>
      <c r="G52" s="119"/>
      <c r="H52" s="119"/>
      <c r="I52" s="114">
        <v>335000</v>
      </c>
      <c r="J52" s="215" t="s">
        <v>292</v>
      </c>
      <c r="K52" s="215"/>
      <c r="L52" s="215"/>
      <c r="M52" s="215"/>
      <c r="N52" s="215"/>
      <c r="O52" s="51">
        <v>290764.71328</v>
      </c>
      <c r="P52" s="51">
        <v>243982.86</v>
      </c>
      <c r="Q52" s="115">
        <f t="shared" si="0"/>
        <v>0.027551009294573752</v>
      </c>
      <c r="R52" s="116"/>
      <c r="S52" s="216"/>
      <c r="T52" s="216"/>
      <c r="U52" s="216"/>
      <c r="V52" s="216"/>
      <c r="W52" s="216"/>
      <c r="X52" s="216"/>
      <c r="Y52" s="216"/>
      <c r="Z52" s="216"/>
    </row>
    <row r="53" spans="1:26" s="85" customFormat="1" ht="30">
      <c r="A53" s="214" t="s">
        <v>422</v>
      </c>
      <c r="B53" s="112" t="s">
        <v>378</v>
      </c>
      <c r="C53" s="113" t="s">
        <v>390</v>
      </c>
      <c r="D53" s="114" t="s">
        <v>389</v>
      </c>
      <c r="E53" s="119" t="s">
        <v>290</v>
      </c>
      <c r="F53" s="119" t="s">
        <v>291</v>
      </c>
      <c r="G53" s="119"/>
      <c r="H53" s="119"/>
      <c r="I53" s="114">
        <v>3000000</v>
      </c>
      <c r="J53" s="215" t="s">
        <v>292</v>
      </c>
      <c r="K53" s="215"/>
      <c r="L53" s="215"/>
      <c r="M53" s="215"/>
      <c r="N53" s="215"/>
      <c r="O53" s="51">
        <v>452158.729</v>
      </c>
      <c r="P53" s="51">
        <v>533801.09</v>
      </c>
      <c r="Q53" s="115">
        <f t="shared" si="0"/>
        <v>0.060277835877666164</v>
      </c>
      <c r="R53" s="116"/>
      <c r="S53" s="216"/>
      <c r="T53" s="216"/>
      <c r="U53" s="216"/>
      <c r="V53" s="216"/>
      <c r="W53" s="216"/>
      <c r="X53" s="216"/>
      <c r="Y53" s="216"/>
      <c r="Z53" s="216"/>
    </row>
    <row r="54" spans="1:26" s="85" customFormat="1" ht="30">
      <c r="A54" s="214" t="s">
        <v>421</v>
      </c>
      <c r="B54" s="112" t="s">
        <v>298</v>
      </c>
      <c r="C54" s="113" t="s">
        <v>390</v>
      </c>
      <c r="D54" s="114" t="s">
        <v>389</v>
      </c>
      <c r="E54" s="119" t="s">
        <v>290</v>
      </c>
      <c r="F54" s="119" t="s">
        <v>291</v>
      </c>
      <c r="G54" s="119"/>
      <c r="H54" s="119"/>
      <c r="I54" s="114">
        <v>29275</v>
      </c>
      <c r="J54" s="215" t="s">
        <v>292</v>
      </c>
      <c r="K54" s="215"/>
      <c r="L54" s="215"/>
      <c r="M54" s="215"/>
      <c r="N54" s="215"/>
      <c r="O54" s="51">
        <v>202224.72757325</v>
      </c>
      <c r="P54" s="51">
        <v>373695.32</v>
      </c>
      <c r="Q54" s="115">
        <f t="shared" si="0"/>
        <v>0.04219838735663117</v>
      </c>
      <c r="R54" s="116"/>
      <c r="S54" s="216"/>
      <c r="T54" s="216"/>
      <c r="U54" s="216"/>
      <c r="V54" s="216"/>
      <c r="W54" s="216"/>
      <c r="X54" s="216"/>
      <c r="Y54" s="216"/>
      <c r="Z54" s="216"/>
    </row>
    <row r="55" spans="1:26" s="85" customFormat="1" ht="15">
      <c r="A55" s="214" t="s">
        <v>420</v>
      </c>
      <c r="B55" s="112" t="s">
        <v>299</v>
      </c>
      <c r="C55" s="113" t="s">
        <v>390</v>
      </c>
      <c r="D55" s="114" t="s">
        <v>389</v>
      </c>
      <c r="E55" s="119" t="s">
        <v>302</v>
      </c>
      <c r="F55" s="119" t="s">
        <v>300</v>
      </c>
      <c r="G55" s="119"/>
      <c r="H55" s="119"/>
      <c r="I55" s="114">
        <v>132</v>
      </c>
      <c r="J55" s="215" t="s">
        <v>303</v>
      </c>
      <c r="K55" s="215"/>
      <c r="L55" s="215"/>
      <c r="M55" s="215"/>
      <c r="N55" s="215"/>
      <c r="O55" s="51">
        <v>0.01112364</v>
      </c>
      <c r="P55" s="51">
        <v>0.01</v>
      </c>
      <c r="Q55" s="115">
        <f t="shared" si="0"/>
        <v>1.129219048197638E-09</v>
      </c>
      <c r="R55" s="116"/>
      <c r="S55" s="216"/>
      <c r="T55" s="216"/>
      <c r="U55" s="216"/>
      <c r="V55" s="216"/>
      <c r="W55" s="216"/>
      <c r="X55" s="216"/>
      <c r="Y55" s="216"/>
      <c r="Z55" s="216"/>
    </row>
    <row r="56" spans="1:26" s="85" customFormat="1" ht="15">
      <c r="A56" s="214" t="s">
        <v>419</v>
      </c>
      <c r="B56" s="112" t="s">
        <v>301</v>
      </c>
      <c r="C56" s="113" t="s">
        <v>390</v>
      </c>
      <c r="D56" s="114" t="s">
        <v>389</v>
      </c>
      <c r="E56" s="119" t="s">
        <v>302</v>
      </c>
      <c r="F56" s="119" t="s">
        <v>300</v>
      </c>
      <c r="G56" s="119"/>
      <c r="H56" s="119"/>
      <c r="I56" s="114">
        <v>2774</v>
      </c>
      <c r="J56" s="215" t="s">
        <v>303</v>
      </c>
      <c r="K56" s="215"/>
      <c r="L56" s="215"/>
      <c r="M56" s="215"/>
      <c r="N56" s="215"/>
      <c r="O56" s="51">
        <v>72549.693523928</v>
      </c>
      <c r="P56" s="51">
        <v>82755.76</v>
      </c>
      <c r="Q56" s="115">
        <f t="shared" si="0"/>
        <v>0.009344938054007216</v>
      </c>
      <c r="R56" s="116"/>
      <c r="S56" s="216"/>
      <c r="T56" s="216"/>
      <c r="U56" s="216"/>
      <c r="V56" s="216"/>
      <c r="W56" s="216"/>
      <c r="X56" s="216"/>
      <c r="Y56" s="216"/>
      <c r="Z56" s="216"/>
    </row>
    <row r="57" spans="1:26" s="85" customFormat="1" ht="15">
      <c r="A57" s="214" t="s">
        <v>418</v>
      </c>
      <c r="B57" s="117" t="s">
        <v>304</v>
      </c>
      <c r="C57" s="113" t="s">
        <v>390</v>
      </c>
      <c r="D57" s="114" t="s">
        <v>389</v>
      </c>
      <c r="E57" s="119" t="s">
        <v>302</v>
      </c>
      <c r="F57" s="119" t="s">
        <v>300</v>
      </c>
      <c r="G57" s="119"/>
      <c r="H57" s="119"/>
      <c r="I57" s="114">
        <v>266</v>
      </c>
      <c r="J57" s="215" t="s">
        <v>303</v>
      </c>
      <c r="K57" s="215"/>
      <c r="L57" s="215"/>
      <c r="M57" s="215"/>
      <c r="N57" s="215"/>
      <c r="O57" s="51">
        <v>56929.74949956</v>
      </c>
      <c r="P57" s="51">
        <v>81922.58</v>
      </c>
      <c r="Q57" s="115">
        <f t="shared" si="0"/>
        <v>0.009250853781349485</v>
      </c>
      <c r="R57" s="116"/>
      <c r="S57" s="216"/>
      <c r="T57" s="216"/>
      <c r="U57" s="216"/>
      <c r="V57" s="216"/>
      <c r="W57" s="216"/>
      <c r="X57" s="216"/>
      <c r="Y57" s="216"/>
      <c r="Z57" s="216"/>
    </row>
    <row r="58" spans="1:26" s="85" customFormat="1" ht="15">
      <c r="A58" s="214" t="s">
        <v>417</v>
      </c>
      <c r="B58" s="117" t="s">
        <v>368</v>
      </c>
      <c r="C58" s="113" t="s">
        <v>390</v>
      </c>
      <c r="D58" s="114" t="s">
        <v>389</v>
      </c>
      <c r="E58" s="119" t="s">
        <v>302</v>
      </c>
      <c r="F58" s="119" t="s">
        <v>300</v>
      </c>
      <c r="G58" s="119"/>
      <c r="H58" s="119"/>
      <c r="I58" s="114">
        <v>210</v>
      </c>
      <c r="J58" s="215" t="s">
        <v>303</v>
      </c>
      <c r="K58" s="215"/>
      <c r="L58" s="215"/>
      <c r="M58" s="215"/>
      <c r="N58" s="215"/>
      <c r="O58" s="51">
        <v>5399.07695418</v>
      </c>
      <c r="P58" s="51">
        <v>7473.68</v>
      </c>
      <c r="Q58" s="115">
        <f t="shared" si="0"/>
        <v>0.0008439421816133723</v>
      </c>
      <c r="R58" s="116"/>
      <c r="S58" s="216"/>
      <c r="T58" s="216"/>
      <c r="U58" s="216"/>
      <c r="V58" s="216"/>
      <c r="W58" s="216"/>
      <c r="X58" s="216"/>
      <c r="Y58" s="216"/>
      <c r="Z58" s="216"/>
    </row>
    <row r="59" spans="1:26" s="85" customFormat="1" ht="15">
      <c r="A59" s="214" t="s">
        <v>416</v>
      </c>
      <c r="B59" s="117" t="s">
        <v>305</v>
      </c>
      <c r="C59" s="113" t="s">
        <v>390</v>
      </c>
      <c r="D59" s="114" t="s">
        <v>389</v>
      </c>
      <c r="E59" s="119" t="s">
        <v>302</v>
      </c>
      <c r="F59" s="119" t="s">
        <v>300</v>
      </c>
      <c r="G59" s="119"/>
      <c r="H59" s="119"/>
      <c r="I59" s="114">
        <v>223</v>
      </c>
      <c r="J59" s="215" t="s">
        <v>303</v>
      </c>
      <c r="K59" s="215"/>
      <c r="L59" s="215"/>
      <c r="M59" s="215"/>
      <c r="N59" s="215"/>
      <c r="O59" s="51">
        <v>11669.614989826</v>
      </c>
      <c r="P59" s="51">
        <v>11172.14</v>
      </c>
      <c r="Q59" s="115">
        <f t="shared" si="0"/>
        <v>0.0012615793297130757</v>
      </c>
      <c r="R59" s="116"/>
      <c r="S59" s="216"/>
      <c r="T59" s="216"/>
      <c r="U59" s="216"/>
      <c r="V59" s="216"/>
      <c r="W59" s="216"/>
      <c r="X59" s="216"/>
      <c r="Y59" s="216"/>
      <c r="Z59" s="216"/>
    </row>
    <row r="60" spans="1:26" s="85" customFormat="1" ht="15">
      <c r="A60" s="214" t="s">
        <v>415</v>
      </c>
      <c r="B60" s="117" t="s">
        <v>381</v>
      </c>
      <c r="C60" s="113" t="s">
        <v>390</v>
      </c>
      <c r="D60" s="114" t="s">
        <v>389</v>
      </c>
      <c r="E60" s="119" t="s">
        <v>302</v>
      </c>
      <c r="F60" s="119" t="s">
        <v>300</v>
      </c>
      <c r="G60" s="119"/>
      <c r="H60" s="119"/>
      <c r="I60" s="114">
        <v>3881</v>
      </c>
      <c r="J60" s="215" t="s">
        <v>303</v>
      </c>
      <c r="K60" s="215"/>
      <c r="L60" s="215"/>
      <c r="M60" s="215"/>
      <c r="N60" s="215"/>
      <c r="O60" s="51">
        <v>61377.66287687</v>
      </c>
      <c r="P60" s="51">
        <v>48634.09</v>
      </c>
      <c r="Q60" s="115">
        <f t="shared" si="0"/>
        <v>0.0054918540819758254</v>
      </c>
      <c r="R60" s="116"/>
      <c r="S60" s="216"/>
      <c r="T60" s="216"/>
      <c r="U60" s="216"/>
      <c r="V60" s="216"/>
      <c r="W60" s="216"/>
      <c r="X60" s="216"/>
      <c r="Y60" s="216"/>
      <c r="Z60" s="216"/>
    </row>
    <row r="61" spans="1:26" s="85" customFormat="1" ht="15">
      <c r="A61" s="214" t="s">
        <v>414</v>
      </c>
      <c r="B61" s="117" t="s">
        <v>306</v>
      </c>
      <c r="C61" s="113" t="s">
        <v>390</v>
      </c>
      <c r="D61" s="114" t="s">
        <v>389</v>
      </c>
      <c r="E61" s="119" t="s">
        <v>302</v>
      </c>
      <c r="F61" s="119" t="s">
        <v>300</v>
      </c>
      <c r="G61" s="119"/>
      <c r="H61" s="119"/>
      <c r="I61" s="114">
        <v>1745</v>
      </c>
      <c r="J61" s="215" t="s">
        <v>303</v>
      </c>
      <c r="K61" s="215"/>
      <c r="L61" s="215"/>
      <c r="M61" s="215"/>
      <c r="N61" s="215"/>
      <c r="O61" s="51">
        <v>4795.62103701</v>
      </c>
      <c r="P61" s="51">
        <v>10439.81</v>
      </c>
      <c r="Q61" s="115">
        <f t="shared" si="0"/>
        <v>0.0011788832311564182</v>
      </c>
      <c r="R61" s="116"/>
      <c r="S61" s="216"/>
      <c r="T61" s="216"/>
      <c r="U61" s="216"/>
      <c r="V61" s="216"/>
      <c r="W61" s="216"/>
      <c r="X61" s="216"/>
      <c r="Y61" s="216"/>
      <c r="Z61" s="216"/>
    </row>
    <row r="62" spans="1:26" s="85" customFormat="1" ht="30">
      <c r="A62" s="214" t="s">
        <v>413</v>
      </c>
      <c r="B62" s="117" t="s">
        <v>307</v>
      </c>
      <c r="C62" s="113" t="s">
        <v>390</v>
      </c>
      <c r="D62" s="114" t="s">
        <v>389</v>
      </c>
      <c r="E62" s="119" t="s">
        <v>302</v>
      </c>
      <c r="F62" s="119" t="s">
        <v>300</v>
      </c>
      <c r="G62" s="119"/>
      <c r="H62" s="119"/>
      <c r="I62" s="114">
        <v>3017</v>
      </c>
      <c r="J62" s="215" t="s">
        <v>303</v>
      </c>
      <c r="K62" s="215"/>
      <c r="L62" s="215"/>
      <c r="M62" s="215"/>
      <c r="N62" s="215"/>
      <c r="O62" s="51">
        <v>26661.958033914</v>
      </c>
      <c r="P62" s="51">
        <v>32196.95</v>
      </c>
      <c r="Q62" s="115">
        <f t="shared" si="0"/>
        <v>0.003635740923386694</v>
      </c>
      <c r="R62" s="116"/>
      <c r="S62" s="216"/>
      <c r="T62" s="216"/>
      <c r="U62" s="216"/>
      <c r="V62" s="216"/>
      <c r="W62" s="216"/>
      <c r="X62" s="216"/>
      <c r="Y62" s="216"/>
      <c r="Z62" s="216"/>
    </row>
    <row r="63" spans="1:26" s="85" customFormat="1" ht="30">
      <c r="A63" s="214" t="s">
        <v>453</v>
      </c>
      <c r="B63" s="117" t="s">
        <v>308</v>
      </c>
      <c r="C63" s="113" t="s">
        <v>390</v>
      </c>
      <c r="D63" s="114" t="s">
        <v>389</v>
      </c>
      <c r="E63" s="119" t="s">
        <v>311</v>
      </c>
      <c r="F63" s="119" t="s">
        <v>309</v>
      </c>
      <c r="G63" s="119"/>
      <c r="H63" s="119"/>
      <c r="I63" s="114"/>
      <c r="J63" s="215" t="s">
        <v>312</v>
      </c>
      <c r="K63" s="215"/>
      <c r="L63" s="215"/>
      <c r="M63" s="215"/>
      <c r="N63" s="215"/>
      <c r="O63" s="51">
        <v>92274.9485594</v>
      </c>
      <c r="P63" s="51"/>
      <c r="Q63" s="115">
        <f t="shared" si="0"/>
        <v>0</v>
      </c>
      <c r="R63" s="116"/>
      <c r="S63" s="216"/>
      <c r="T63" s="216"/>
      <c r="U63" s="216"/>
      <c r="V63" s="216"/>
      <c r="W63" s="216"/>
      <c r="X63" s="216"/>
      <c r="Y63" s="216"/>
      <c r="Z63" s="216"/>
    </row>
    <row r="64" spans="1:26" s="85" customFormat="1" ht="30">
      <c r="A64" s="214" t="s">
        <v>411</v>
      </c>
      <c r="B64" s="117" t="s">
        <v>310</v>
      </c>
      <c r="C64" s="113" t="s">
        <v>390</v>
      </c>
      <c r="D64" s="114" t="s">
        <v>389</v>
      </c>
      <c r="E64" s="119" t="s">
        <v>311</v>
      </c>
      <c r="F64" s="119" t="s">
        <v>309</v>
      </c>
      <c r="G64" s="119"/>
      <c r="H64" s="119"/>
      <c r="I64" s="114">
        <v>26457</v>
      </c>
      <c r="J64" s="215" t="s">
        <v>312</v>
      </c>
      <c r="K64" s="215"/>
      <c r="L64" s="215"/>
      <c r="M64" s="215"/>
      <c r="N64" s="215"/>
      <c r="O64" s="51">
        <v>21157.9909668</v>
      </c>
      <c r="P64" s="51">
        <v>23169.32</v>
      </c>
      <c r="Q64" s="115">
        <f t="shared" si="0"/>
        <v>0.0026163237477786496</v>
      </c>
      <c r="R64" s="116"/>
      <c r="S64" s="216"/>
      <c r="T64" s="216"/>
      <c r="U64" s="216"/>
      <c r="V64" s="216"/>
      <c r="W64" s="216"/>
      <c r="X64" s="216"/>
      <c r="Y64" s="216"/>
      <c r="Z64" s="216"/>
    </row>
    <row r="65" spans="1:26" s="85" customFormat="1" ht="30">
      <c r="A65" s="214" t="s">
        <v>408</v>
      </c>
      <c r="B65" s="117" t="s">
        <v>313</v>
      </c>
      <c r="C65" s="113" t="s">
        <v>390</v>
      </c>
      <c r="D65" s="114" t="s">
        <v>389</v>
      </c>
      <c r="E65" s="119" t="s">
        <v>311</v>
      </c>
      <c r="F65" s="119" t="s">
        <v>309</v>
      </c>
      <c r="G65" s="119"/>
      <c r="H65" s="119"/>
      <c r="I65" s="114">
        <v>42500</v>
      </c>
      <c r="J65" s="215" t="s">
        <v>312</v>
      </c>
      <c r="K65" s="215"/>
      <c r="L65" s="215"/>
      <c r="M65" s="215"/>
      <c r="N65" s="215"/>
      <c r="O65" s="51">
        <v>382662.3834</v>
      </c>
      <c r="P65" s="51">
        <v>273906.66</v>
      </c>
      <c r="Q65" s="115">
        <f t="shared" si="0"/>
        <v>0.0309300617900194</v>
      </c>
      <c r="R65" s="116"/>
      <c r="S65" s="216"/>
      <c r="T65" s="216"/>
      <c r="U65" s="216"/>
      <c r="V65" s="216"/>
      <c r="W65" s="216"/>
      <c r="X65" s="216"/>
      <c r="Y65" s="216"/>
      <c r="Z65" s="216"/>
    </row>
    <row r="66" spans="1:26" s="85" customFormat="1" ht="30">
      <c r="A66" s="214" t="s">
        <v>407</v>
      </c>
      <c r="B66" s="117" t="s">
        <v>314</v>
      </c>
      <c r="C66" s="113" t="s">
        <v>390</v>
      </c>
      <c r="D66" s="114" t="s">
        <v>389</v>
      </c>
      <c r="E66" s="119" t="s">
        <v>311</v>
      </c>
      <c r="F66" s="119" t="s">
        <v>309</v>
      </c>
      <c r="G66" s="119"/>
      <c r="H66" s="119"/>
      <c r="I66" s="114">
        <v>33800</v>
      </c>
      <c r="J66" s="215" t="s">
        <v>312</v>
      </c>
      <c r="K66" s="215"/>
      <c r="L66" s="215"/>
      <c r="M66" s="215"/>
      <c r="N66" s="215"/>
      <c r="O66" s="51">
        <v>104742.33159</v>
      </c>
      <c r="P66" s="51">
        <v>155861.68</v>
      </c>
      <c r="Q66" s="115">
        <f t="shared" si="0"/>
        <v>0.017600197794008482</v>
      </c>
      <c r="R66" s="116"/>
      <c r="S66" s="216"/>
      <c r="T66" s="216"/>
      <c r="U66" s="216"/>
      <c r="V66" s="216"/>
      <c r="W66" s="216"/>
      <c r="X66" s="216"/>
      <c r="Y66" s="216"/>
      <c r="Z66" s="216"/>
    </row>
    <row r="67" spans="1:26" s="85" customFormat="1" ht="15">
      <c r="A67" s="214" t="s">
        <v>406</v>
      </c>
      <c r="B67" s="117" t="s">
        <v>315</v>
      </c>
      <c r="C67" s="113" t="s">
        <v>390</v>
      </c>
      <c r="D67" s="114" t="s">
        <v>389</v>
      </c>
      <c r="E67" s="119" t="s">
        <v>311</v>
      </c>
      <c r="F67" s="119" t="s">
        <v>309</v>
      </c>
      <c r="G67" s="119"/>
      <c r="H67" s="119"/>
      <c r="I67" s="114">
        <v>34755</v>
      </c>
      <c r="J67" s="215" t="s">
        <v>312</v>
      </c>
      <c r="K67" s="215"/>
      <c r="L67" s="215"/>
      <c r="M67" s="215"/>
      <c r="N67" s="215"/>
      <c r="O67" s="51">
        <v>203822.699388</v>
      </c>
      <c r="P67" s="51">
        <v>294850.41</v>
      </c>
      <c r="Q67" s="115">
        <f t="shared" si="0"/>
        <v>0.03329506993408833</v>
      </c>
      <c r="R67" s="116"/>
      <c r="S67" s="216"/>
      <c r="T67" s="216"/>
      <c r="U67" s="216"/>
      <c r="V67" s="216"/>
      <c r="W67" s="216"/>
      <c r="X67" s="216"/>
      <c r="Y67" s="216"/>
      <c r="Z67" s="216"/>
    </row>
    <row r="68" spans="1:26" s="85" customFormat="1" ht="15">
      <c r="A68" s="214" t="s">
        <v>405</v>
      </c>
      <c r="B68" s="117" t="s">
        <v>316</v>
      </c>
      <c r="C68" s="113" t="s">
        <v>390</v>
      </c>
      <c r="D68" s="114" t="s">
        <v>389</v>
      </c>
      <c r="E68" s="119" t="s">
        <v>311</v>
      </c>
      <c r="F68" s="119" t="s">
        <v>309</v>
      </c>
      <c r="G68" s="119"/>
      <c r="H68" s="119"/>
      <c r="I68" s="114">
        <v>16888</v>
      </c>
      <c r="J68" s="215" t="s">
        <v>312</v>
      </c>
      <c r="K68" s="215"/>
      <c r="L68" s="215"/>
      <c r="M68" s="215"/>
      <c r="N68" s="215"/>
      <c r="O68" s="51">
        <v>97239.90968064</v>
      </c>
      <c r="P68" s="51">
        <v>117275.43</v>
      </c>
      <c r="Q68" s="115">
        <f t="shared" si="0"/>
        <v>0.01324296494415687</v>
      </c>
      <c r="R68" s="116"/>
      <c r="S68" s="216"/>
      <c r="T68" s="216"/>
      <c r="U68" s="216"/>
      <c r="V68" s="216"/>
      <c r="W68" s="216"/>
      <c r="X68" s="216"/>
      <c r="Y68" s="216"/>
      <c r="Z68" s="216"/>
    </row>
    <row r="69" spans="1:26" s="85" customFormat="1" ht="15">
      <c r="A69" s="214" t="s">
        <v>404</v>
      </c>
      <c r="B69" s="117" t="s">
        <v>317</v>
      </c>
      <c r="C69" s="113" t="s">
        <v>390</v>
      </c>
      <c r="D69" s="114" t="s">
        <v>389</v>
      </c>
      <c r="E69" s="119" t="s">
        <v>311</v>
      </c>
      <c r="F69" s="119" t="s">
        <v>309</v>
      </c>
      <c r="G69" s="119"/>
      <c r="H69" s="119"/>
      <c r="I69" s="114">
        <v>15000</v>
      </c>
      <c r="J69" s="215" t="s">
        <v>312</v>
      </c>
      <c r="K69" s="215"/>
      <c r="L69" s="215"/>
      <c r="M69" s="215"/>
      <c r="N69" s="215"/>
      <c r="O69" s="51">
        <v>113459.19675</v>
      </c>
      <c r="P69" s="51">
        <v>146754.04</v>
      </c>
      <c r="Q69" s="115">
        <f t="shared" si="0"/>
        <v>0.01657174573679581</v>
      </c>
      <c r="R69" s="116"/>
      <c r="S69" s="216"/>
      <c r="T69" s="216"/>
      <c r="U69" s="216"/>
      <c r="V69" s="216"/>
      <c r="W69" s="216"/>
      <c r="X69" s="216"/>
      <c r="Y69" s="216"/>
      <c r="Z69" s="216"/>
    </row>
    <row r="70" spans="1:26" s="85" customFormat="1" ht="15">
      <c r="A70" s="214" t="s">
        <v>403</v>
      </c>
      <c r="B70" s="117" t="s">
        <v>371</v>
      </c>
      <c r="C70" s="113" t="s">
        <v>390</v>
      </c>
      <c r="D70" s="114" t="s">
        <v>389</v>
      </c>
      <c r="E70" s="119" t="s">
        <v>311</v>
      </c>
      <c r="F70" s="119" t="s">
        <v>309</v>
      </c>
      <c r="G70" s="119"/>
      <c r="H70" s="119"/>
      <c r="I70" s="114">
        <v>63000</v>
      </c>
      <c r="J70" s="215" t="s">
        <v>312</v>
      </c>
      <c r="K70" s="215"/>
      <c r="L70" s="215"/>
      <c r="M70" s="215"/>
      <c r="N70" s="215"/>
      <c r="O70" s="51">
        <v>156183.83172</v>
      </c>
      <c r="P70" s="51">
        <v>210771.64</v>
      </c>
      <c r="Q70" s="115">
        <f t="shared" si="0"/>
        <v>0.02380073507078552</v>
      </c>
      <c r="R70" s="116"/>
      <c r="S70" s="216"/>
      <c r="T70" s="216"/>
      <c r="U70" s="216"/>
      <c r="V70" s="216"/>
      <c r="W70" s="216"/>
      <c r="X70" s="216"/>
      <c r="Y70" s="216"/>
      <c r="Z70" s="216"/>
    </row>
    <row r="71" spans="1:26" s="85" customFormat="1" ht="15">
      <c r="A71" s="214" t="s">
        <v>402</v>
      </c>
      <c r="B71" s="117" t="s">
        <v>318</v>
      </c>
      <c r="C71" s="113" t="s">
        <v>390</v>
      </c>
      <c r="D71" s="114" t="s">
        <v>389</v>
      </c>
      <c r="E71" s="119" t="s">
        <v>311</v>
      </c>
      <c r="F71" s="119" t="s">
        <v>309</v>
      </c>
      <c r="G71" s="119"/>
      <c r="H71" s="119"/>
      <c r="I71" s="114">
        <v>22397</v>
      </c>
      <c r="J71" s="215" t="s">
        <v>312</v>
      </c>
      <c r="K71" s="215"/>
      <c r="L71" s="215"/>
      <c r="M71" s="215"/>
      <c r="N71" s="215"/>
      <c r="O71" s="51">
        <v>79868.71687032</v>
      </c>
      <c r="P71" s="51">
        <v>80907.08</v>
      </c>
      <c r="Q71" s="115">
        <f t="shared" si="0"/>
        <v>0.009136181587005016</v>
      </c>
      <c r="R71" s="116"/>
      <c r="S71" s="216"/>
      <c r="T71" s="216"/>
      <c r="U71" s="216"/>
      <c r="V71" s="216"/>
      <c r="W71" s="216"/>
      <c r="X71" s="216"/>
      <c r="Y71" s="216"/>
      <c r="Z71" s="216"/>
    </row>
    <row r="72" spans="1:26" s="85" customFormat="1" ht="15">
      <c r="A72" s="214" t="s">
        <v>401</v>
      </c>
      <c r="B72" s="117" t="s">
        <v>379</v>
      </c>
      <c r="C72" s="113" t="s">
        <v>390</v>
      </c>
      <c r="D72" s="114" t="s">
        <v>389</v>
      </c>
      <c r="E72" s="119" t="s">
        <v>311</v>
      </c>
      <c r="F72" s="119" t="s">
        <v>309</v>
      </c>
      <c r="G72" s="119"/>
      <c r="H72" s="119"/>
      <c r="I72" s="114">
        <v>6000</v>
      </c>
      <c r="J72" s="215" t="s">
        <v>312</v>
      </c>
      <c r="K72" s="215"/>
      <c r="L72" s="215"/>
      <c r="M72" s="215"/>
      <c r="N72" s="215"/>
      <c r="O72" s="51">
        <v>63976.992</v>
      </c>
      <c r="P72" s="51">
        <v>93388.93</v>
      </c>
      <c r="Q72" s="115">
        <f t="shared" si="0"/>
        <v>0.010545655864679582</v>
      </c>
      <c r="R72" s="116"/>
      <c r="S72" s="216"/>
      <c r="T72" s="216"/>
      <c r="U72" s="216"/>
      <c r="V72" s="216"/>
      <c r="W72" s="216"/>
      <c r="X72" s="216"/>
      <c r="Y72" s="216"/>
      <c r="Z72" s="216"/>
    </row>
    <row r="73" spans="1:26" s="85" customFormat="1" ht="15">
      <c r="A73" s="214" t="s">
        <v>409</v>
      </c>
      <c r="B73" s="117" t="s">
        <v>393</v>
      </c>
      <c r="C73" s="113" t="s">
        <v>390</v>
      </c>
      <c r="D73" s="114" t="s">
        <v>389</v>
      </c>
      <c r="E73" s="119" t="s">
        <v>311</v>
      </c>
      <c r="F73" s="119" t="s">
        <v>309</v>
      </c>
      <c r="G73" s="119"/>
      <c r="H73" s="119"/>
      <c r="I73" s="114">
        <v>62000</v>
      </c>
      <c r="J73" s="215" t="s">
        <v>312</v>
      </c>
      <c r="K73" s="215"/>
      <c r="L73" s="215"/>
      <c r="M73" s="215"/>
      <c r="N73" s="215"/>
      <c r="O73" s="51"/>
      <c r="P73" s="51">
        <v>189186.14</v>
      </c>
      <c r="Q73" s="115">
        <f t="shared" si="0"/>
        <v>0.021363259294298508</v>
      </c>
      <c r="R73" s="116"/>
      <c r="S73" s="216"/>
      <c r="T73" s="216"/>
      <c r="U73" s="216"/>
      <c r="V73" s="216"/>
      <c r="W73" s="216"/>
      <c r="X73" s="216"/>
      <c r="Y73" s="216"/>
      <c r="Z73" s="216"/>
    </row>
    <row r="74" spans="1:26" s="85" customFormat="1" ht="15">
      <c r="A74" s="214" t="s">
        <v>400</v>
      </c>
      <c r="B74" s="117" t="s">
        <v>369</v>
      </c>
      <c r="C74" s="113" t="s">
        <v>390</v>
      </c>
      <c r="D74" s="114" t="s">
        <v>389</v>
      </c>
      <c r="E74" s="119" t="s">
        <v>311</v>
      </c>
      <c r="F74" s="119" t="s">
        <v>309</v>
      </c>
      <c r="G74" s="119"/>
      <c r="H74" s="119"/>
      <c r="I74" s="114">
        <v>33000</v>
      </c>
      <c r="J74" s="215" t="s">
        <v>312</v>
      </c>
      <c r="K74" s="215"/>
      <c r="L74" s="215"/>
      <c r="M74" s="215"/>
      <c r="N74" s="215"/>
      <c r="O74" s="51">
        <v>339777.80595</v>
      </c>
      <c r="P74" s="51">
        <v>431231.09</v>
      </c>
      <c r="Q74" s="115">
        <f t="shared" si="0"/>
        <v>0.048695436100303</v>
      </c>
      <c r="R74" s="116"/>
      <c r="S74" s="216"/>
      <c r="T74" s="216"/>
      <c r="U74" s="216"/>
      <c r="V74" s="216"/>
      <c r="W74" s="216"/>
      <c r="X74" s="216"/>
      <c r="Y74" s="216"/>
      <c r="Z74" s="216"/>
    </row>
    <row r="75" spans="1:26" s="85" customFormat="1" ht="15">
      <c r="A75" s="214" t="s">
        <v>410</v>
      </c>
      <c r="B75" s="117" t="s">
        <v>392</v>
      </c>
      <c r="C75" s="113" t="s">
        <v>390</v>
      </c>
      <c r="D75" s="114" t="s">
        <v>389</v>
      </c>
      <c r="E75" s="119" t="s">
        <v>311</v>
      </c>
      <c r="F75" s="119" t="s">
        <v>309</v>
      </c>
      <c r="G75" s="119"/>
      <c r="H75" s="119"/>
      <c r="I75" s="114">
        <v>21000</v>
      </c>
      <c r="J75" s="215" t="s">
        <v>312</v>
      </c>
      <c r="K75" s="215"/>
      <c r="L75" s="215"/>
      <c r="M75" s="215"/>
      <c r="N75" s="215"/>
      <c r="O75" s="51"/>
      <c r="P75" s="51">
        <v>215512.92</v>
      </c>
      <c r="Q75" s="115">
        <f t="shared" si="0"/>
        <v>0.024336129439669372</v>
      </c>
      <c r="R75" s="116"/>
      <c r="S75" s="216"/>
      <c r="T75" s="216"/>
      <c r="U75" s="216"/>
      <c r="V75" s="216"/>
      <c r="W75" s="216"/>
      <c r="X75" s="216"/>
      <c r="Y75" s="216"/>
      <c r="Z75" s="216"/>
    </row>
    <row r="76" spans="1:26" s="85" customFormat="1" ht="15">
      <c r="A76" s="214" t="s">
        <v>399</v>
      </c>
      <c r="B76" s="117" t="s">
        <v>370</v>
      </c>
      <c r="C76" s="113" t="s">
        <v>390</v>
      </c>
      <c r="D76" s="114" t="s">
        <v>389</v>
      </c>
      <c r="E76" s="119" t="s">
        <v>311</v>
      </c>
      <c r="F76" s="119" t="s">
        <v>309</v>
      </c>
      <c r="G76" s="119"/>
      <c r="H76" s="119"/>
      <c r="I76" s="114">
        <v>6500</v>
      </c>
      <c r="J76" s="215" t="s">
        <v>312</v>
      </c>
      <c r="K76" s="215"/>
      <c r="L76" s="215"/>
      <c r="M76" s="215"/>
      <c r="N76" s="215"/>
      <c r="O76" s="51">
        <v>102463.15125</v>
      </c>
      <c r="P76" s="51">
        <v>341759.02</v>
      </c>
      <c r="Q76" s="115">
        <f t="shared" si="0"/>
        <v>0.03859207952773575</v>
      </c>
      <c r="R76" s="116"/>
      <c r="S76" s="216"/>
      <c r="T76" s="216"/>
      <c r="U76" s="216"/>
      <c r="V76" s="216"/>
      <c r="W76" s="216"/>
      <c r="X76" s="216"/>
      <c r="Y76" s="216"/>
      <c r="Z76" s="216"/>
    </row>
    <row r="77" spans="1:26" s="85" customFormat="1" ht="15">
      <c r="A77" s="214" t="s">
        <v>412</v>
      </c>
      <c r="B77" s="117" t="s">
        <v>394</v>
      </c>
      <c r="C77" s="113" t="s">
        <v>390</v>
      </c>
      <c r="D77" s="114" t="s">
        <v>389</v>
      </c>
      <c r="E77" s="119" t="s">
        <v>302</v>
      </c>
      <c r="F77" s="119" t="s">
        <v>300</v>
      </c>
      <c r="G77" s="119"/>
      <c r="H77" s="119"/>
      <c r="I77" s="114">
        <v>5475</v>
      </c>
      <c r="J77" s="215" t="s">
        <v>384</v>
      </c>
      <c r="K77" s="215"/>
      <c r="L77" s="215"/>
      <c r="M77" s="215"/>
      <c r="N77" s="215"/>
      <c r="O77" s="51"/>
      <c r="P77" s="51">
        <v>638206.89</v>
      </c>
      <c r="Q77" s="115">
        <f t="shared" si="0"/>
        <v>0.07206753768789746</v>
      </c>
      <c r="R77" s="116"/>
      <c r="S77" s="216"/>
      <c r="T77" s="216"/>
      <c r="U77" s="216"/>
      <c r="V77" s="216"/>
      <c r="W77" s="216"/>
      <c r="X77" s="216"/>
      <c r="Y77" s="216"/>
      <c r="Z77" s="216"/>
    </row>
    <row r="78" spans="1:26" s="85" customFormat="1" ht="30">
      <c r="A78" s="214" t="s">
        <v>424</v>
      </c>
      <c r="B78" s="117" t="s">
        <v>423</v>
      </c>
      <c r="C78" s="113" t="s">
        <v>390</v>
      </c>
      <c r="D78" s="114" t="s">
        <v>389</v>
      </c>
      <c r="E78" s="119" t="s">
        <v>290</v>
      </c>
      <c r="F78" s="119" t="s">
        <v>291</v>
      </c>
      <c r="G78" s="119"/>
      <c r="H78" s="119"/>
      <c r="I78" s="114">
        <v>5000</v>
      </c>
      <c r="J78" s="215" t="s">
        <v>292</v>
      </c>
      <c r="K78" s="215"/>
      <c r="L78" s="215"/>
      <c r="M78" s="215"/>
      <c r="N78" s="215"/>
      <c r="O78" s="51"/>
      <c r="P78" s="51">
        <v>77104.6</v>
      </c>
      <c r="Q78" s="115">
        <f t="shared" si="0"/>
        <v>0.00870679830236596</v>
      </c>
      <c r="R78" s="116"/>
      <c r="S78" s="216"/>
      <c r="T78" s="216"/>
      <c r="U78" s="216"/>
      <c r="V78" s="216"/>
      <c r="W78" s="216"/>
      <c r="X78" s="216"/>
      <c r="Y78" s="216"/>
      <c r="Z78" s="216"/>
    </row>
    <row r="79" spans="1:26" s="85" customFormat="1" ht="15">
      <c r="A79" s="214" t="s">
        <v>446</v>
      </c>
      <c r="B79" s="244" t="s">
        <v>445</v>
      </c>
      <c r="C79" s="113" t="s">
        <v>390</v>
      </c>
      <c r="D79" s="114" t="s">
        <v>389</v>
      </c>
      <c r="E79" s="119" t="s">
        <v>274</v>
      </c>
      <c r="F79" s="119" t="s">
        <v>275</v>
      </c>
      <c r="G79" s="119"/>
      <c r="H79" s="119"/>
      <c r="I79" s="114">
        <v>42568</v>
      </c>
      <c r="J79" s="215" t="s">
        <v>276</v>
      </c>
      <c r="K79" s="215"/>
      <c r="L79" s="215"/>
      <c r="M79" s="215"/>
      <c r="N79" s="215"/>
      <c r="O79" s="51"/>
      <c r="P79" s="51">
        <v>73514.94</v>
      </c>
      <c r="Q79" s="115">
        <f t="shared" si="0"/>
        <v>0.008301447057510647</v>
      </c>
      <c r="R79" s="116"/>
      <c r="S79" s="216"/>
      <c r="T79" s="216"/>
      <c r="U79" s="216"/>
      <c r="V79" s="216"/>
      <c r="W79" s="216"/>
      <c r="X79" s="216"/>
      <c r="Y79" s="216"/>
      <c r="Z79" s="216"/>
    </row>
    <row r="80" spans="1:26" s="85" customFormat="1" ht="15">
      <c r="A80" s="111" t="s">
        <v>319</v>
      </c>
      <c r="B80" s="117"/>
      <c r="C80" s="105"/>
      <c r="D80" s="120"/>
      <c r="E80" s="121"/>
      <c r="F80" s="121"/>
      <c r="G80" s="121"/>
      <c r="H80" s="121"/>
      <c r="I80" s="120">
        <f>SUM(I27:I79)</f>
        <v>6902867</v>
      </c>
      <c r="J80" s="220"/>
      <c r="K80" s="220"/>
      <c r="L80" s="220"/>
      <c r="M80" s="220"/>
      <c r="N80" s="220"/>
      <c r="O80" s="47">
        <f>SUM(O27:O79)</f>
        <v>5371991.003278899</v>
      </c>
      <c r="P80" s="47">
        <f>SUM(P27:P79)</f>
        <v>7140196.809999999</v>
      </c>
      <c r="Q80" s="222">
        <f>SUM(Q27:Q79)</f>
        <v>0.8062846245732013</v>
      </c>
      <c r="R80" s="51"/>
      <c r="S80" s="216"/>
      <c r="T80" s="216"/>
      <c r="U80" s="216"/>
      <c r="V80" s="216"/>
      <c r="W80" s="216"/>
      <c r="X80" s="216"/>
      <c r="Y80" s="216"/>
      <c r="Z80" s="216"/>
    </row>
    <row r="81" spans="1:26" ht="15">
      <c r="A81" s="214" t="s">
        <v>320</v>
      </c>
      <c r="B81" s="117"/>
      <c r="C81" s="105"/>
      <c r="D81" s="122"/>
      <c r="E81" s="119"/>
      <c r="F81" s="119"/>
      <c r="G81" s="119"/>
      <c r="H81" s="119"/>
      <c r="I81" s="51"/>
      <c r="J81" s="215"/>
      <c r="K81" s="215"/>
      <c r="L81" s="215"/>
      <c r="M81" s="215"/>
      <c r="N81" s="215"/>
      <c r="O81" s="218"/>
      <c r="P81" s="51"/>
      <c r="Q81" s="115"/>
      <c r="R81" s="116"/>
      <c r="S81" s="218"/>
      <c r="T81" s="218"/>
      <c r="U81" s="218"/>
      <c r="V81" s="218"/>
      <c r="W81" s="218"/>
      <c r="X81" s="218"/>
      <c r="Y81" s="218"/>
      <c r="Z81" s="218"/>
    </row>
    <row r="82" spans="1:26" s="85" customFormat="1" ht="15">
      <c r="A82" s="111" t="s">
        <v>321</v>
      </c>
      <c r="B82" s="117"/>
      <c r="C82" s="105"/>
      <c r="D82" s="120"/>
      <c r="E82" s="121"/>
      <c r="F82" s="121"/>
      <c r="G82" s="121"/>
      <c r="H82" s="121"/>
      <c r="I82" s="120"/>
      <c r="J82" s="220"/>
      <c r="K82" s="220"/>
      <c r="L82" s="220"/>
      <c r="M82" s="220"/>
      <c r="N82" s="220"/>
      <c r="O82" s="47"/>
      <c r="P82" s="47"/>
      <c r="Q82" s="243"/>
      <c r="R82" s="123"/>
      <c r="S82" s="216"/>
      <c r="T82" s="216"/>
      <c r="U82" s="216"/>
      <c r="V82" s="216"/>
      <c r="W82" s="216"/>
      <c r="X82" s="216"/>
      <c r="Y82" s="216"/>
      <c r="Z82" s="216"/>
    </row>
    <row r="83" spans="1:18" s="218" customFormat="1" ht="30">
      <c r="A83" s="214" t="s">
        <v>322</v>
      </c>
      <c r="B83" s="117"/>
      <c r="C83" s="105"/>
      <c r="D83" s="122"/>
      <c r="E83" s="119"/>
      <c r="F83" s="119"/>
      <c r="G83" s="119"/>
      <c r="H83" s="119"/>
      <c r="I83" s="122"/>
      <c r="J83" s="215"/>
      <c r="K83" s="215"/>
      <c r="L83" s="215"/>
      <c r="M83" s="215"/>
      <c r="N83" s="215"/>
      <c r="O83" s="51"/>
      <c r="P83" s="51"/>
      <c r="Q83" s="217"/>
      <c r="R83" s="110"/>
    </row>
    <row r="84" spans="1:18" s="218" customFormat="1" ht="15">
      <c r="A84" s="214" t="s">
        <v>455</v>
      </c>
      <c r="B84" s="117" t="s">
        <v>372</v>
      </c>
      <c r="C84" s="113" t="s">
        <v>390</v>
      </c>
      <c r="D84" s="114" t="s">
        <v>389</v>
      </c>
      <c r="E84" s="119" t="s">
        <v>274</v>
      </c>
      <c r="F84" s="119" t="s">
        <v>275</v>
      </c>
      <c r="G84" s="119"/>
      <c r="H84" s="119"/>
      <c r="I84" s="114"/>
      <c r="J84" s="215" t="s">
        <v>384</v>
      </c>
      <c r="K84" s="215"/>
      <c r="L84" s="215"/>
      <c r="M84" s="215"/>
      <c r="N84" s="215"/>
      <c r="O84" s="51">
        <v>51008.210470471</v>
      </c>
      <c r="P84" s="51"/>
      <c r="Q84" s="115"/>
      <c r="R84" s="116"/>
    </row>
    <row r="85" spans="1:18" s="218" customFormat="1" ht="15">
      <c r="A85" s="214" t="s">
        <v>456</v>
      </c>
      <c r="B85" s="118" t="s">
        <v>385</v>
      </c>
      <c r="C85" s="113" t="s">
        <v>390</v>
      </c>
      <c r="D85" s="114" t="s">
        <v>389</v>
      </c>
      <c r="E85" s="119" t="s">
        <v>274</v>
      </c>
      <c r="F85" s="119" t="s">
        <v>275</v>
      </c>
      <c r="G85" s="119"/>
      <c r="H85" s="119"/>
      <c r="I85" s="114"/>
      <c r="J85" s="215" t="s">
        <v>384</v>
      </c>
      <c r="K85" s="215"/>
      <c r="L85" s="215"/>
      <c r="M85" s="215"/>
      <c r="N85" s="215"/>
      <c r="O85" s="51">
        <v>171344.73504726</v>
      </c>
      <c r="P85" s="51"/>
      <c r="Q85" s="115"/>
      <c r="R85" s="116"/>
    </row>
    <row r="86" spans="1:18" s="218" customFormat="1" ht="15">
      <c r="A86" s="214" t="s">
        <v>450</v>
      </c>
      <c r="B86" s="118" t="s">
        <v>386</v>
      </c>
      <c r="C86" s="113" t="s">
        <v>390</v>
      </c>
      <c r="D86" s="114" t="s">
        <v>389</v>
      </c>
      <c r="E86" s="119" t="s">
        <v>274</v>
      </c>
      <c r="F86" s="119" t="s">
        <v>275</v>
      </c>
      <c r="G86" s="119"/>
      <c r="H86" s="119"/>
      <c r="I86" s="114">
        <v>3316</v>
      </c>
      <c r="J86" s="215" t="s">
        <v>276</v>
      </c>
      <c r="K86" s="215"/>
      <c r="L86" s="215"/>
      <c r="M86" s="215"/>
      <c r="N86" s="215"/>
      <c r="O86" s="51">
        <v>124802.11</v>
      </c>
      <c r="P86" s="51">
        <v>320221.48</v>
      </c>
      <c r="Q86" s="115">
        <f>+P86/$S$27</f>
        <v>0.03616001948580389</v>
      </c>
      <c r="R86" s="116"/>
    </row>
    <row r="87" spans="1:18" s="216" customFormat="1" ht="15">
      <c r="A87" s="111" t="s">
        <v>323</v>
      </c>
      <c r="B87" s="219"/>
      <c r="C87" s="105"/>
      <c r="D87" s="47"/>
      <c r="E87" s="121"/>
      <c r="F87" s="121"/>
      <c r="G87" s="121"/>
      <c r="H87" s="121"/>
      <c r="I87" s="47">
        <f>SUM(I84:I86)</f>
        <v>3316</v>
      </c>
      <c r="J87" s="220"/>
      <c r="K87" s="220"/>
      <c r="L87" s="220"/>
      <c r="M87" s="220"/>
      <c r="N87" s="220"/>
      <c r="O87" s="47">
        <f>SUM(O84:O86)</f>
        <v>347155.055517731</v>
      </c>
      <c r="P87" s="47">
        <f>SUM(P84:P86)</f>
        <v>320221.48</v>
      </c>
      <c r="Q87" s="222">
        <f>SUM(Q84:Q86)</f>
        <v>0.03616001948580389</v>
      </c>
      <c r="R87" s="221"/>
    </row>
    <row r="88" spans="1:26" ht="15">
      <c r="A88" s="214" t="s">
        <v>324</v>
      </c>
      <c r="B88" s="117"/>
      <c r="C88" s="105"/>
      <c r="D88" s="51"/>
      <c r="E88" s="119"/>
      <c r="F88" s="119"/>
      <c r="G88" s="119"/>
      <c r="H88" s="119"/>
      <c r="I88" s="51"/>
      <c r="J88" s="215"/>
      <c r="K88" s="215"/>
      <c r="L88" s="215"/>
      <c r="M88" s="215"/>
      <c r="N88" s="215"/>
      <c r="O88" s="51"/>
      <c r="P88" s="51"/>
      <c r="Q88" s="110"/>
      <c r="R88" s="110"/>
      <c r="S88" s="218"/>
      <c r="T88" s="218"/>
      <c r="U88" s="218"/>
      <c r="V88" s="218"/>
      <c r="W88" s="218"/>
      <c r="X88" s="218"/>
      <c r="Y88" s="218"/>
      <c r="Z88" s="218"/>
    </row>
    <row r="89" spans="1:26" ht="15">
      <c r="A89" s="117" t="s">
        <v>325</v>
      </c>
      <c r="B89" s="117"/>
      <c r="C89" s="105"/>
      <c r="D89" s="51"/>
      <c r="E89" s="119"/>
      <c r="F89" s="119"/>
      <c r="G89" s="119"/>
      <c r="H89" s="119"/>
      <c r="I89" s="51"/>
      <c r="J89" s="215"/>
      <c r="K89" s="215"/>
      <c r="L89" s="215"/>
      <c r="M89" s="215"/>
      <c r="N89" s="215"/>
      <c r="O89" s="51"/>
      <c r="P89" s="51"/>
      <c r="Q89" s="110"/>
      <c r="R89" s="110"/>
      <c r="S89" s="218"/>
      <c r="T89" s="218"/>
      <c r="U89" s="218"/>
      <c r="V89" s="218"/>
      <c r="W89" s="218"/>
      <c r="X89" s="218"/>
      <c r="Y89" s="218"/>
      <c r="Z89" s="218"/>
    </row>
    <row r="90" spans="1:18" ht="15">
      <c r="A90" s="104" t="s">
        <v>265</v>
      </c>
      <c r="B90" s="124"/>
      <c r="C90" s="126"/>
      <c r="D90" s="36"/>
      <c r="E90" s="35"/>
      <c r="F90" s="35"/>
      <c r="G90" s="35"/>
      <c r="H90" s="35"/>
      <c r="I90" s="36"/>
      <c r="J90" s="106"/>
      <c r="K90" s="106"/>
      <c r="L90" s="106"/>
      <c r="M90" s="106"/>
      <c r="N90" s="106"/>
      <c r="O90" s="36"/>
      <c r="P90" s="36"/>
      <c r="Q90" s="107"/>
      <c r="R90" s="107"/>
    </row>
    <row r="91" spans="1:18" ht="15">
      <c r="A91" s="127" t="s">
        <v>266</v>
      </c>
      <c r="B91" s="124"/>
      <c r="C91" s="126"/>
      <c r="D91" s="36"/>
      <c r="E91" s="35"/>
      <c r="F91" s="35"/>
      <c r="G91" s="35"/>
      <c r="H91" s="35"/>
      <c r="I91" s="36"/>
      <c r="J91" s="106"/>
      <c r="K91" s="106"/>
      <c r="L91" s="106"/>
      <c r="M91" s="106"/>
      <c r="N91" s="106"/>
      <c r="O91" s="36"/>
      <c r="P91" s="36"/>
      <c r="Q91" s="107"/>
      <c r="R91" s="107"/>
    </row>
    <row r="92" spans="1:18" ht="15">
      <c r="A92" s="104" t="s">
        <v>267</v>
      </c>
      <c r="B92" s="124"/>
      <c r="C92" s="126"/>
      <c r="D92" s="36"/>
      <c r="E92" s="35"/>
      <c r="F92" s="35"/>
      <c r="G92" s="35"/>
      <c r="H92" s="35"/>
      <c r="I92" s="36"/>
      <c r="J92" s="106"/>
      <c r="K92" s="106"/>
      <c r="L92" s="106"/>
      <c r="M92" s="106"/>
      <c r="N92" s="106"/>
      <c r="O92" s="36"/>
      <c r="P92" s="36"/>
      <c r="Q92" s="107"/>
      <c r="R92" s="107"/>
    </row>
    <row r="93" spans="1:18" ht="15">
      <c r="A93" s="127" t="s">
        <v>268</v>
      </c>
      <c r="B93" s="124"/>
      <c r="C93" s="35"/>
      <c r="D93" s="36" t="s">
        <v>207</v>
      </c>
      <c r="E93" s="35"/>
      <c r="F93" s="35"/>
      <c r="G93" s="35"/>
      <c r="H93" s="35"/>
      <c r="I93" s="36"/>
      <c r="J93" s="106"/>
      <c r="K93" s="106"/>
      <c r="L93" s="106"/>
      <c r="M93" s="106"/>
      <c r="N93" s="106"/>
      <c r="O93" s="36"/>
      <c r="P93" s="36"/>
      <c r="Q93" s="107"/>
      <c r="R93" s="107"/>
    </row>
    <row r="94" spans="1:18" s="85" customFormat="1" ht="15">
      <c r="A94" s="124" t="s">
        <v>326</v>
      </c>
      <c r="B94" s="124"/>
      <c r="C94" s="35"/>
      <c r="D94" s="36"/>
      <c r="E94" s="35"/>
      <c r="F94" s="35"/>
      <c r="G94" s="35"/>
      <c r="H94" s="35"/>
      <c r="I94" s="36"/>
      <c r="J94" s="106"/>
      <c r="K94" s="106"/>
      <c r="L94" s="106"/>
      <c r="M94" s="106"/>
      <c r="N94" s="106"/>
      <c r="O94" s="36"/>
      <c r="P94" s="36"/>
      <c r="Q94" s="107"/>
      <c r="R94" s="107"/>
    </row>
    <row r="95" spans="1:18" s="85" customFormat="1" ht="15">
      <c r="A95" s="104" t="s">
        <v>327</v>
      </c>
      <c r="B95" s="124"/>
      <c r="C95" s="35" t="s">
        <v>207</v>
      </c>
      <c r="D95" s="36"/>
      <c r="E95" s="35" t="s">
        <v>207</v>
      </c>
      <c r="F95" s="35"/>
      <c r="G95" s="35"/>
      <c r="H95" s="35"/>
      <c r="I95" s="36"/>
      <c r="J95" s="106"/>
      <c r="K95" s="106" t="s">
        <v>207</v>
      </c>
      <c r="L95" s="106"/>
      <c r="M95" s="106"/>
      <c r="N95" s="106"/>
      <c r="O95" s="36"/>
      <c r="P95" s="36"/>
      <c r="Q95" s="107"/>
      <c r="R95" s="107"/>
    </row>
    <row r="96" spans="1:18" s="85" customFormat="1" ht="15">
      <c r="A96" s="125" t="s">
        <v>328</v>
      </c>
      <c r="B96" s="125"/>
      <c r="C96" s="32"/>
      <c r="D96" s="34"/>
      <c r="E96" s="32"/>
      <c r="F96" s="32"/>
      <c r="G96" s="32"/>
      <c r="H96" s="32"/>
      <c r="I96" s="34"/>
      <c r="J96" s="101"/>
      <c r="K96" s="101"/>
      <c r="L96" s="101"/>
      <c r="M96" s="101"/>
      <c r="N96" s="101"/>
      <c r="O96" s="34"/>
      <c r="P96" s="34"/>
      <c r="Q96" s="102"/>
      <c r="R96" s="102"/>
    </row>
    <row r="97" spans="1:18" ht="15">
      <c r="A97" s="104" t="s">
        <v>57</v>
      </c>
      <c r="B97" s="124"/>
      <c r="C97" s="35"/>
      <c r="D97" s="36"/>
      <c r="E97" s="35"/>
      <c r="F97" s="35"/>
      <c r="G97" s="35"/>
      <c r="H97" s="35"/>
      <c r="I97" s="36"/>
      <c r="J97" s="106"/>
      <c r="K97" s="106"/>
      <c r="L97" s="106"/>
      <c r="M97" s="106"/>
      <c r="N97" s="106"/>
      <c r="O97" s="36"/>
      <c r="P97" s="36"/>
      <c r="Q97" s="107"/>
      <c r="R97" s="107"/>
    </row>
    <row r="98" spans="1:18" ht="15">
      <c r="A98" s="127" t="s">
        <v>329</v>
      </c>
      <c r="B98" s="124"/>
      <c r="C98" s="35"/>
      <c r="D98" s="36" t="s">
        <v>207</v>
      </c>
      <c r="E98" s="35"/>
      <c r="F98" s="35"/>
      <c r="G98" s="35"/>
      <c r="H98" s="35"/>
      <c r="I98" s="128"/>
      <c r="J98" s="106"/>
      <c r="K98" s="106"/>
      <c r="L98" s="106"/>
      <c r="M98" s="106"/>
      <c r="N98" s="106"/>
      <c r="O98" s="36"/>
      <c r="P98" s="36"/>
      <c r="Q98" s="107"/>
      <c r="R98" s="107"/>
    </row>
    <row r="99" spans="1:18" ht="15">
      <c r="A99" s="127" t="s">
        <v>330</v>
      </c>
      <c r="B99" s="124"/>
      <c r="C99" s="35"/>
      <c r="D99" s="36"/>
      <c r="E99" s="35"/>
      <c r="F99" s="35"/>
      <c r="G99" s="35"/>
      <c r="H99" s="35"/>
      <c r="I99" s="40"/>
      <c r="J99" s="106"/>
      <c r="K99" s="106"/>
      <c r="L99" s="106"/>
      <c r="M99" s="106"/>
      <c r="N99" s="106"/>
      <c r="O99" s="36"/>
      <c r="P99" s="36"/>
      <c r="Q99" s="107"/>
      <c r="R99" s="107"/>
    </row>
    <row r="100" spans="1:18" ht="15">
      <c r="A100" s="127" t="s">
        <v>331</v>
      </c>
      <c r="B100" s="124"/>
      <c r="C100" s="35" t="s">
        <v>207</v>
      </c>
      <c r="D100" s="36"/>
      <c r="E100" s="35" t="s">
        <v>207</v>
      </c>
      <c r="F100" s="35"/>
      <c r="G100" s="35"/>
      <c r="H100" s="35"/>
      <c r="I100" s="40"/>
      <c r="J100" s="106"/>
      <c r="K100" s="106" t="s">
        <v>207</v>
      </c>
      <c r="L100" s="106"/>
      <c r="M100" s="106"/>
      <c r="N100" s="106"/>
      <c r="O100" s="36"/>
      <c r="P100" s="36"/>
      <c r="Q100" s="107"/>
      <c r="R100" s="107"/>
    </row>
    <row r="101" spans="1:18" s="85" customFormat="1" ht="15">
      <c r="A101" s="99" t="s">
        <v>332</v>
      </c>
      <c r="B101" s="129"/>
      <c r="C101" s="32"/>
      <c r="D101" s="130"/>
      <c r="E101" s="32"/>
      <c r="F101" s="32"/>
      <c r="G101" s="32"/>
      <c r="H101" s="32"/>
      <c r="I101" s="30"/>
      <c r="J101" s="101"/>
      <c r="K101" s="101"/>
      <c r="L101" s="101"/>
      <c r="M101" s="101"/>
      <c r="N101" s="101"/>
      <c r="O101" s="34"/>
      <c r="P101" s="34"/>
      <c r="Q101" s="102"/>
      <c r="R101" s="102"/>
    </row>
    <row r="102" spans="1:18" s="85" customFormat="1" ht="15">
      <c r="A102" s="125" t="s">
        <v>333</v>
      </c>
      <c r="B102" s="32"/>
      <c r="C102" s="32" t="s">
        <v>207</v>
      </c>
      <c r="D102" s="30"/>
      <c r="E102" s="30"/>
      <c r="F102" s="30"/>
      <c r="G102" s="30"/>
      <c r="H102" s="30"/>
      <c r="I102" s="30">
        <f>I80+I82+I87+I94+I96+I98+I99+I101</f>
        <v>6906183</v>
      </c>
      <c r="J102" s="30"/>
      <c r="K102" s="30"/>
      <c r="L102" s="30"/>
      <c r="M102" s="30"/>
      <c r="N102" s="30"/>
      <c r="O102" s="30">
        <f>O80+O82+O87+O94+O96+O98+O99+O101</f>
        <v>5719146.05879663</v>
      </c>
      <c r="P102" s="30">
        <f>P80+P82+P87+P94+P96+P98+P99+P101</f>
        <v>7460418.289999999</v>
      </c>
      <c r="Q102" s="223">
        <f>Q80+Q82+Q87+Q94+Q96+Q98+Q99+Q101</f>
        <v>0.8424446440590052</v>
      </c>
      <c r="R102" s="30"/>
    </row>
    <row r="103" spans="1:18" s="85" customFormat="1" ht="45">
      <c r="A103" s="99" t="s">
        <v>334</v>
      </c>
      <c r="B103" s="131"/>
      <c r="C103" s="131"/>
      <c r="D103" s="30"/>
      <c r="E103" s="30"/>
      <c r="F103" s="30"/>
      <c r="G103" s="30"/>
      <c r="H103" s="30"/>
      <c r="I103" s="30">
        <f>I24+I102</f>
        <v>6906183</v>
      </c>
      <c r="J103" s="30"/>
      <c r="K103" s="30"/>
      <c r="L103" s="30"/>
      <c r="M103" s="30"/>
      <c r="N103" s="30"/>
      <c r="O103" s="30">
        <f>O24+O102</f>
        <v>5719146.05879663</v>
      </c>
      <c r="P103" s="30">
        <f>P24+P102</f>
        <v>7460418.289999999</v>
      </c>
      <c r="Q103" s="223">
        <f>Q24+Q102</f>
        <v>0.8424446440590052</v>
      </c>
      <c r="R103" s="102"/>
    </row>
    <row r="104" spans="1:18" s="85" customFormat="1" ht="15">
      <c r="A104" s="87" t="s">
        <v>335</v>
      </c>
      <c r="B104" s="87"/>
      <c r="C104" s="87" t="s">
        <v>207</v>
      </c>
      <c r="D104" s="87"/>
      <c r="E104" s="87" t="s">
        <v>207</v>
      </c>
      <c r="F104" s="87"/>
      <c r="G104" s="87"/>
      <c r="H104" s="87"/>
      <c r="J104" s="86"/>
      <c r="K104" s="86"/>
      <c r="L104" s="88"/>
      <c r="M104" s="88"/>
      <c r="N104" s="88"/>
      <c r="O104" s="88"/>
      <c r="P104" s="88"/>
      <c r="Q104" s="245"/>
      <c r="R104" s="86"/>
    </row>
    <row r="105" spans="1:18" s="85" customFormat="1" ht="15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</row>
    <row r="106" spans="1:18" s="85" customFormat="1" ht="15">
      <c r="A106" s="303" t="str">
        <f>+'справка № 6-КИС'!A44</f>
        <v>Дата  21/01/2015 г. </v>
      </c>
      <c r="B106" s="303"/>
      <c r="C106" s="303"/>
      <c r="D106" s="303"/>
      <c r="E106" s="303"/>
      <c r="F106" s="303"/>
      <c r="G106" s="303"/>
      <c r="H106" s="303"/>
      <c r="I106" s="270" t="s">
        <v>359</v>
      </c>
      <c r="J106" s="270"/>
      <c r="K106" s="270"/>
      <c r="L106" s="270"/>
      <c r="M106" s="270"/>
      <c r="N106" s="270" t="s">
        <v>73</v>
      </c>
      <c r="O106" s="270"/>
      <c r="P106" s="270"/>
      <c r="Q106" s="270"/>
      <c r="R106" s="270"/>
    </row>
    <row r="107" spans="1:18" s="85" customFormat="1" ht="15">
      <c r="A107" s="272"/>
      <c r="B107" s="272"/>
      <c r="C107" s="272"/>
      <c r="D107" s="272"/>
      <c r="E107" s="272"/>
      <c r="F107" s="272"/>
      <c r="G107" s="272"/>
      <c r="H107" s="272"/>
      <c r="I107" s="270" t="s">
        <v>397</v>
      </c>
      <c r="J107" s="270"/>
      <c r="K107" s="270"/>
      <c r="L107" s="270"/>
      <c r="M107" s="270"/>
      <c r="N107" s="270" t="s">
        <v>380</v>
      </c>
      <c r="O107" s="270"/>
      <c r="P107" s="270"/>
      <c r="Q107" s="270"/>
      <c r="R107" s="270"/>
    </row>
    <row r="108" spans="1:18" s="85" customFormat="1" ht="1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</row>
    <row r="109" spans="1:18" s="85" customFormat="1" ht="15">
      <c r="A109" s="315" t="s">
        <v>373</v>
      </c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</row>
    <row r="110" spans="1:18" s="85" customFormat="1" ht="15">
      <c r="A110" s="307" t="s">
        <v>374</v>
      </c>
      <c r="B110" s="30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</row>
    <row r="111" spans="1:18" s="85" customFormat="1" ht="15">
      <c r="A111" s="307" t="s">
        <v>375</v>
      </c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</row>
    <row r="112" spans="1:18" ht="15">
      <c r="A112" s="303" t="s">
        <v>336</v>
      </c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</row>
    <row r="113" spans="1:18" s="85" customFormat="1" ht="15">
      <c r="A113" s="90"/>
      <c r="B113" s="4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6"/>
      <c r="R113" s="86"/>
    </row>
    <row r="114" spans="1:18" s="85" customFormat="1" ht="15">
      <c r="A114" s="91"/>
      <c r="B114" s="92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6"/>
      <c r="R114" s="86"/>
    </row>
    <row r="115" spans="1:18" s="85" customFormat="1" ht="15">
      <c r="A115" s="93"/>
      <c r="B115" s="4"/>
      <c r="C115" s="88"/>
      <c r="D115" s="88"/>
      <c r="E115" s="88"/>
      <c r="F115" s="88"/>
      <c r="G115" s="88"/>
      <c r="H115" s="88"/>
      <c r="I115" s="4"/>
      <c r="J115" s="88"/>
      <c r="K115" s="88"/>
      <c r="L115" s="88"/>
      <c r="M115" s="88"/>
      <c r="N115" s="88"/>
      <c r="O115" s="88"/>
      <c r="P115" s="88"/>
      <c r="Q115" s="86"/>
      <c r="R115" s="86"/>
    </row>
    <row r="116" spans="1:18" s="85" customFormat="1" ht="15">
      <c r="A116" s="93"/>
      <c r="B116" s="92"/>
      <c r="C116" s="88"/>
      <c r="D116" s="88"/>
      <c r="E116" s="88"/>
      <c r="F116" s="88"/>
      <c r="G116" s="88"/>
      <c r="H116" s="88"/>
      <c r="I116" s="4"/>
      <c r="J116" s="88"/>
      <c r="K116" s="88"/>
      <c r="L116" s="88"/>
      <c r="M116" s="88"/>
      <c r="N116" s="88"/>
      <c r="O116" s="88"/>
      <c r="P116" s="88"/>
      <c r="Q116" s="86"/>
      <c r="R116" s="86"/>
    </row>
    <row r="117" spans="1:18" s="85" customFormat="1" ht="15">
      <c r="A117" s="93"/>
      <c r="B117" s="4"/>
      <c r="C117" s="88"/>
      <c r="D117" s="88"/>
      <c r="E117" s="88"/>
      <c r="F117" s="88"/>
      <c r="G117" s="88"/>
      <c r="H117" s="88"/>
      <c r="I117" s="4"/>
      <c r="J117" s="88"/>
      <c r="K117" s="88"/>
      <c r="L117" s="88"/>
      <c r="M117" s="88"/>
      <c r="N117" s="88"/>
      <c r="O117" s="88"/>
      <c r="P117" s="88"/>
      <c r="Q117" s="86"/>
      <c r="R117" s="86"/>
    </row>
    <row r="118" spans="1:18" s="85" customFormat="1" ht="15">
      <c r="A118" s="94"/>
      <c r="B118" s="95"/>
      <c r="C118" s="88"/>
      <c r="D118" s="4"/>
      <c r="E118" s="88"/>
      <c r="F118" s="88"/>
      <c r="G118" s="88"/>
      <c r="H118" s="88"/>
      <c r="I118" s="4"/>
      <c r="J118" s="88"/>
      <c r="K118" s="88"/>
      <c r="L118" s="88"/>
      <c r="M118" s="88"/>
      <c r="N118" s="88"/>
      <c r="O118" s="88"/>
      <c r="P118" s="88"/>
      <c r="Q118" s="86"/>
      <c r="R118" s="86"/>
    </row>
    <row r="119" spans="1:18" s="85" customFormat="1" ht="15">
      <c r="A119" s="91"/>
      <c r="B119" s="95"/>
      <c r="C119" s="88"/>
      <c r="D119" s="4"/>
      <c r="E119" s="88"/>
      <c r="F119" s="88"/>
      <c r="G119" s="88"/>
      <c r="H119" s="88"/>
      <c r="I119" s="4"/>
      <c r="J119" s="88"/>
      <c r="K119" s="88"/>
      <c r="L119" s="88"/>
      <c r="M119" s="88"/>
      <c r="N119" s="88"/>
      <c r="O119" s="88"/>
      <c r="P119" s="88"/>
      <c r="Q119" s="86"/>
      <c r="R119" s="86"/>
    </row>
    <row r="120" spans="1:18" ht="15">
      <c r="A120" s="9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"/>
      <c r="R120" s="5"/>
    </row>
    <row r="121" spans="1:18" ht="15">
      <c r="A121" s="91"/>
      <c r="B121" s="92"/>
      <c r="C121" s="4"/>
      <c r="D121" s="4"/>
      <c r="E121" s="4"/>
      <c r="F121" s="4"/>
      <c r="G121" s="4"/>
      <c r="H121" s="4"/>
      <c r="I121" s="88"/>
      <c r="J121" s="4"/>
      <c r="K121" s="4"/>
      <c r="L121" s="4"/>
      <c r="M121" s="4"/>
      <c r="N121" s="4"/>
      <c r="O121" s="4"/>
      <c r="P121" s="4"/>
      <c r="Q121" s="5"/>
      <c r="R121" s="5"/>
    </row>
    <row r="122" spans="1:18" ht="15">
      <c r="A122" s="91"/>
      <c r="B122" s="4"/>
      <c r="C122" s="4"/>
      <c r="D122" s="4"/>
      <c r="E122" s="4"/>
      <c r="F122" s="4"/>
      <c r="G122" s="4"/>
      <c r="H122" s="4"/>
      <c r="I122" s="88"/>
      <c r="J122" s="4"/>
      <c r="K122" s="4"/>
      <c r="L122" s="4"/>
      <c r="M122" s="4"/>
      <c r="N122" s="4"/>
      <c r="O122" s="4"/>
      <c r="P122" s="4"/>
      <c r="Q122" s="5"/>
      <c r="R122" s="5"/>
    </row>
    <row r="123" spans="1:18" ht="15">
      <c r="A123" s="91"/>
      <c r="B123" s="4"/>
      <c r="C123" s="4"/>
      <c r="D123" s="4"/>
      <c r="E123" s="4"/>
      <c r="F123" s="4"/>
      <c r="G123" s="4"/>
      <c r="H123" s="4"/>
      <c r="I123" s="88"/>
      <c r="J123" s="4"/>
      <c r="K123" s="4"/>
      <c r="L123" s="4"/>
      <c r="M123" s="4"/>
      <c r="N123" s="4"/>
      <c r="O123" s="4"/>
      <c r="P123" s="4"/>
      <c r="Q123" s="5"/>
      <c r="R123" s="5"/>
    </row>
    <row r="124" spans="1:18" ht="15">
      <c r="A124" s="91"/>
      <c r="B124" s="4"/>
      <c r="C124" s="4"/>
      <c r="D124" s="88"/>
      <c r="E124" s="4"/>
      <c r="F124" s="4"/>
      <c r="G124" s="4"/>
      <c r="H124" s="4"/>
      <c r="I124" s="88"/>
      <c r="J124" s="4"/>
      <c r="K124" s="4"/>
      <c r="L124" s="4"/>
      <c r="M124" s="4"/>
      <c r="N124" s="4"/>
      <c r="O124" s="4"/>
      <c r="P124" s="4"/>
      <c r="Q124" s="5"/>
      <c r="R124" s="5"/>
    </row>
    <row r="125" spans="1:18" ht="15">
      <c r="A125" s="91"/>
      <c r="B125" s="4"/>
      <c r="C125" s="4"/>
      <c r="D125" s="8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5"/>
      <c r="R125" s="5"/>
    </row>
    <row r="126" spans="1:18" s="85" customFormat="1" ht="15">
      <c r="A126" s="91"/>
      <c r="B126" s="88"/>
      <c r="C126" s="88"/>
      <c r="D126" s="88"/>
      <c r="E126" s="88"/>
      <c r="F126" s="88"/>
      <c r="G126" s="88"/>
      <c r="H126" s="88"/>
      <c r="I126" s="4"/>
      <c r="J126" s="88"/>
      <c r="K126" s="88"/>
      <c r="L126" s="88"/>
      <c r="M126" s="88"/>
      <c r="N126" s="88"/>
      <c r="O126" s="88"/>
      <c r="P126" s="88"/>
      <c r="Q126" s="86"/>
      <c r="R126" s="86"/>
    </row>
    <row r="127" spans="1:18" s="85" customFormat="1" ht="15">
      <c r="A127" s="91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6"/>
      <c r="R127" s="86"/>
    </row>
    <row r="128" spans="1:18" s="85" customFormat="1" ht="15">
      <c r="A128" s="91"/>
      <c r="B128" s="88"/>
      <c r="C128" s="88"/>
      <c r="D128" s="4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6"/>
      <c r="R128" s="86"/>
    </row>
    <row r="129" spans="1:18" s="85" customFormat="1" ht="15">
      <c r="A129" s="94"/>
      <c r="B129" s="88"/>
      <c r="C129" s="88"/>
      <c r="D129" s="4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6"/>
      <c r="R129" s="86"/>
    </row>
    <row r="130" spans="1:18" ht="15">
      <c r="A130" s="91"/>
      <c r="B130" s="4"/>
      <c r="C130" s="4"/>
      <c r="D130" s="88"/>
      <c r="E130" s="4"/>
      <c r="F130" s="4"/>
      <c r="G130" s="4"/>
      <c r="H130" s="4"/>
      <c r="I130" s="88"/>
      <c r="J130" s="4"/>
      <c r="K130" s="4"/>
      <c r="L130" s="4"/>
      <c r="M130" s="4"/>
      <c r="N130" s="4"/>
      <c r="O130" s="4"/>
      <c r="P130" s="4"/>
      <c r="Q130" s="5"/>
      <c r="R130" s="5"/>
    </row>
    <row r="131" spans="1:18" ht="15">
      <c r="A131" s="91"/>
      <c r="B131" s="4"/>
      <c r="C131" s="4"/>
      <c r="D131" s="88"/>
      <c r="E131" s="4"/>
      <c r="F131" s="4"/>
      <c r="G131" s="4"/>
      <c r="H131" s="4"/>
      <c r="I131" s="88"/>
      <c r="J131" s="4"/>
      <c r="K131" s="4"/>
      <c r="L131" s="4"/>
      <c r="M131" s="4"/>
      <c r="N131" s="4"/>
      <c r="O131" s="4"/>
      <c r="P131" s="4"/>
      <c r="Q131" s="5"/>
      <c r="R131" s="5"/>
    </row>
    <row r="132" spans="1:18" s="85" customFormat="1" ht="15">
      <c r="A132" s="94"/>
      <c r="B132" s="4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6"/>
      <c r="R132" s="86"/>
    </row>
    <row r="133" spans="1:18" s="85" customFormat="1" ht="15">
      <c r="A133" s="96"/>
      <c r="B133" s="4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6"/>
      <c r="R133" s="86"/>
    </row>
    <row r="134" spans="1:18" s="85" customFormat="1" ht="15">
      <c r="A134" s="86"/>
      <c r="B134" s="4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6"/>
      <c r="R134" s="86"/>
    </row>
    <row r="135" spans="1:18" s="85" customFormat="1" ht="15">
      <c r="A135" s="86"/>
      <c r="B135" s="4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6"/>
      <c r="R135" s="86"/>
    </row>
    <row r="136" spans="1:18" s="85" customFormat="1" ht="15">
      <c r="A136" s="86"/>
      <c r="B136" s="4"/>
      <c r="C136" s="88"/>
      <c r="D136" s="88"/>
      <c r="E136" s="88"/>
      <c r="F136" s="88"/>
      <c r="G136" s="88"/>
      <c r="H136" s="88"/>
      <c r="I136" s="4"/>
      <c r="J136" s="88"/>
      <c r="K136" s="88"/>
      <c r="L136" s="88"/>
      <c r="M136" s="88"/>
      <c r="N136" s="88"/>
      <c r="O136" s="88"/>
      <c r="P136" s="88"/>
      <c r="Q136" s="86"/>
      <c r="R136" s="86"/>
    </row>
    <row r="137" spans="1:18" s="85" customFormat="1" ht="15">
      <c r="A137" s="86"/>
      <c r="B137" s="4"/>
      <c r="C137" s="88"/>
      <c r="D137" s="88"/>
      <c r="E137" s="88"/>
      <c r="F137" s="88"/>
      <c r="G137" s="88"/>
      <c r="H137" s="88"/>
      <c r="I137" s="4"/>
      <c r="J137" s="88"/>
      <c r="K137" s="88"/>
      <c r="L137" s="88"/>
      <c r="M137" s="88"/>
      <c r="N137" s="88"/>
      <c r="O137" s="88"/>
      <c r="P137" s="88"/>
      <c r="Q137" s="86"/>
      <c r="R137" s="86"/>
    </row>
    <row r="138" spans="1:18" s="85" customFormat="1" ht="15">
      <c r="A138" s="86"/>
      <c r="B138" s="4"/>
      <c r="C138" s="88"/>
      <c r="D138" s="88"/>
      <c r="E138" s="88"/>
      <c r="F138" s="88"/>
      <c r="G138" s="88"/>
      <c r="H138" s="88"/>
      <c r="I138" s="4"/>
      <c r="J138" s="88"/>
      <c r="K138" s="88"/>
      <c r="L138" s="88"/>
      <c r="M138" s="88"/>
      <c r="N138" s="88"/>
      <c r="O138" s="88"/>
      <c r="P138" s="88"/>
      <c r="Q138" s="86"/>
      <c r="R138" s="86"/>
    </row>
    <row r="139" spans="1:18" s="85" customFormat="1" ht="15">
      <c r="A139" s="86"/>
      <c r="B139" s="4"/>
      <c r="C139" s="88"/>
      <c r="D139" s="4"/>
      <c r="E139" s="88"/>
      <c r="F139" s="88"/>
      <c r="G139" s="88"/>
      <c r="H139" s="88"/>
      <c r="I139" s="4"/>
      <c r="J139" s="88"/>
      <c r="K139" s="88"/>
      <c r="L139" s="88"/>
      <c r="M139" s="88"/>
      <c r="N139" s="88"/>
      <c r="O139" s="88"/>
      <c r="P139" s="88"/>
      <c r="Q139" s="86"/>
      <c r="R139" s="86"/>
    </row>
    <row r="140" spans="1:18" s="85" customFormat="1" ht="15">
      <c r="A140" s="86"/>
      <c r="B140" s="88"/>
      <c r="C140" s="88"/>
      <c r="D140" s="4"/>
      <c r="E140" s="88"/>
      <c r="F140" s="88"/>
      <c r="G140" s="88"/>
      <c r="H140" s="88"/>
      <c r="I140" s="4"/>
      <c r="J140" s="88"/>
      <c r="K140" s="88"/>
      <c r="L140" s="88"/>
      <c r="M140" s="88"/>
      <c r="N140" s="88"/>
      <c r="O140" s="88"/>
      <c r="P140" s="88"/>
      <c r="Q140" s="86"/>
      <c r="R140" s="86"/>
    </row>
    <row r="141" spans="1:18" ht="15">
      <c r="A141" s="5"/>
      <c r="B141" s="4"/>
      <c r="C141" s="4"/>
      <c r="D141" s="4"/>
      <c r="E141" s="4"/>
      <c r="F141" s="4"/>
      <c r="G141" s="4"/>
      <c r="H141" s="4"/>
      <c r="J141" s="4"/>
      <c r="K141" s="4"/>
      <c r="L141" s="4"/>
      <c r="M141" s="4"/>
      <c r="N141" s="4"/>
      <c r="O141" s="4"/>
      <c r="P141" s="4"/>
      <c r="Q141" s="5"/>
      <c r="R141" s="5"/>
    </row>
    <row r="142" spans="1:18" ht="15">
      <c r="A142" s="5"/>
      <c r="B142" s="4"/>
      <c r="C142" s="4"/>
      <c r="D142" s="4"/>
      <c r="E142" s="4"/>
      <c r="F142" s="4"/>
      <c r="G142" s="4"/>
      <c r="H142" s="4"/>
      <c r="J142" s="4"/>
      <c r="K142" s="4"/>
      <c r="L142" s="4"/>
      <c r="M142" s="4"/>
      <c r="N142" s="4"/>
      <c r="O142" s="4"/>
      <c r="P142" s="4"/>
      <c r="Q142" s="5"/>
      <c r="R142" s="5"/>
    </row>
    <row r="143" spans="1:18" ht="15">
      <c r="A143" s="5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O143" s="4"/>
      <c r="P143" s="4"/>
      <c r="Q143" s="5"/>
      <c r="R143" s="5"/>
    </row>
    <row r="144" spans="1:18" ht="15">
      <c r="A144" s="5"/>
      <c r="B144" s="4"/>
      <c r="C144" s="4"/>
      <c r="E144" s="4"/>
      <c r="F144" s="4"/>
      <c r="G144" s="4"/>
      <c r="H144" s="4"/>
      <c r="I144" s="5"/>
      <c r="J144" s="4"/>
      <c r="K144" s="4"/>
      <c r="L144" s="4"/>
      <c r="M144" s="4"/>
      <c r="N144" s="4"/>
      <c r="O144" s="4"/>
      <c r="P144" s="4"/>
      <c r="Q144" s="5"/>
      <c r="R144" s="5"/>
    </row>
    <row r="145" spans="1:18" ht="15">
      <c r="A145" s="5"/>
      <c r="B145" s="4"/>
      <c r="C145" s="4"/>
      <c r="E145" s="4"/>
      <c r="F145" s="4"/>
      <c r="G145" s="4"/>
      <c r="H145" s="4"/>
      <c r="I145" s="5"/>
      <c r="J145" s="4"/>
      <c r="K145" s="4"/>
      <c r="L145" s="4"/>
      <c r="M145" s="4"/>
      <c r="N145" s="4"/>
      <c r="O145" s="4"/>
      <c r="P145" s="4"/>
      <c r="Q145" s="5"/>
      <c r="R145" s="5"/>
    </row>
    <row r="146" spans="12:16" ht="15">
      <c r="L146" s="4"/>
      <c r="M146" s="4"/>
      <c r="N146" s="4"/>
      <c r="O146" s="4"/>
      <c r="P146" s="4"/>
    </row>
    <row r="147" ht="15">
      <c r="D147" s="5"/>
    </row>
    <row r="148" spans="4:16" ht="15">
      <c r="D148" s="5"/>
      <c r="E148" s="6" t="s">
        <v>337</v>
      </c>
      <c r="L148" s="5"/>
      <c r="M148" s="5"/>
      <c r="N148" s="5"/>
      <c r="O148" s="5"/>
      <c r="P148" s="5"/>
    </row>
    <row r="149" spans="1:11" ht="15">
      <c r="A149" s="5"/>
      <c r="B149" s="5"/>
      <c r="C149" s="5"/>
      <c r="E149" s="5"/>
      <c r="F149" s="5"/>
      <c r="G149" s="5"/>
      <c r="H149" s="5"/>
      <c r="J149" s="5"/>
      <c r="K149" s="5"/>
    </row>
    <row r="150" spans="1:11" ht="15">
      <c r="A150" s="5"/>
      <c r="B150" s="5"/>
      <c r="C150" s="5"/>
      <c r="E150" s="5"/>
      <c r="F150" s="5"/>
      <c r="G150" s="5"/>
      <c r="H150" s="5"/>
      <c r="J150" s="5"/>
      <c r="K150" s="5"/>
    </row>
    <row r="154" ht="15">
      <c r="I154" s="5"/>
    </row>
    <row r="159" spans="5:10" ht="15">
      <c r="E159" s="5"/>
      <c r="F159" s="5"/>
      <c r="G159" s="5"/>
      <c r="H159" s="5"/>
      <c r="J159" s="5"/>
    </row>
  </sheetData>
  <sheetProtection selectLockedCells="1" selectUnlockedCells="1"/>
  <mergeCells count="39">
    <mergeCell ref="R6:R10"/>
    <mergeCell ref="A109:R109"/>
    <mergeCell ref="B7:B10"/>
    <mergeCell ref="E7:E10"/>
    <mergeCell ref="F7:F10"/>
    <mergeCell ref="C7:C10"/>
    <mergeCell ref="D7:D10"/>
    <mergeCell ref="L7:L10"/>
    <mergeCell ref="B6:H6"/>
    <mergeCell ref="A6:A10"/>
    <mergeCell ref="Q6:Q10"/>
    <mergeCell ref="G7:G10"/>
    <mergeCell ref="H7:H10"/>
    <mergeCell ref="M7:M10"/>
    <mergeCell ref="N7:N10"/>
    <mergeCell ref="O7:O10"/>
    <mergeCell ref="P7:P10"/>
    <mergeCell ref="K7:K10"/>
    <mergeCell ref="J7:J10"/>
    <mergeCell ref="A110:R110"/>
    <mergeCell ref="A1:R1"/>
    <mergeCell ref="A2:R2"/>
    <mergeCell ref="A3:R3"/>
    <mergeCell ref="A4:G4"/>
    <mergeCell ref="A5:G5"/>
    <mergeCell ref="H4:R4"/>
    <mergeCell ref="H5:R5"/>
    <mergeCell ref="I7:I10"/>
    <mergeCell ref="K6:P6"/>
    <mergeCell ref="A111:R111"/>
    <mergeCell ref="A112:R112"/>
    <mergeCell ref="A105:R105"/>
    <mergeCell ref="A106:H106"/>
    <mergeCell ref="I106:M106"/>
    <mergeCell ref="N106:R106"/>
    <mergeCell ref="A107:H107"/>
    <mergeCell ref="I107:M107"/>
    <mergeCell ref="N107:R107"/>
    <mergeCell ref="A108:R108"/>
  </mergeCells>
  <printOptions/>
  <pageMargins left="0.17" right="0.17" top="0.2" bottom="0.21" header="0.17" footer="0.16"/>
  <pageSetup fitToHeight="0" fitToWidth="1" horizontalDpi="300" verticalDpi="300" orientation="landscape" paperSize="9" scale="60" r:id="rId3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G34"/>
  <sheetViews>
    <sheetView tabSelected="1" zoomScalePageLayoutView="0" workbookViewId="0" topLeftCell="A1">
      <selection activeCell="A5" sqref="A5:C5"/>
    </sheetView>
  </sheetViews>
  <sheetFormatPr defaultColWidth="9.140625" defaultRowHeight="15" customHeight="1"/>
  <cols>
    <col min="1" max="1" width="48.57421875" style="6" customWidth="1"/>
    <col min="2" max="3" width="13.7109375" style="6" customWidth="1"/>
    <col min="4" max="16384" width="9.140625" style="6" customWidth="1"/>
  </cols>
  <sheetData>
    <row r="1" spans="1:3" ht="15" customHeight="1">
      <c r="A1" s="309" t="s">
        <v>338</v>
      </c>
      <c r="B1" s="309"/>
      <c r="C1" s="309"/>
    </row>
    <row r="2" spans="1:3" ht="15" customHeight="1">
      <c r="A2" s="299" t="s">
        <v>363</v>
      </c>
      <c r="B2" s="299"/>
      <c r="C2" s="299"/>
    </row>
    <row r="3" spans="1:5" ht="15" customHeight="1">
      <c r="A3" s="310"/>
      <c r="B3" s="310"/>
      <c r="C3" s="310"/>
      <c r="D3" s="7"/>
      <c r="E3" s="7"/>
    </row>
    <row r="4" spans="1:3" ht="15" customHeight="1">
      <c r="A4" s="203" t="str">
        <f>+'справка №7-КИС'!A4:G4</f>
        <v>Наименование на КИС: ДФ СКАЙ Нови Акции</v>
      </c>
      <c r="B4" s="301" t="s">
        <v>2</v>
      </c>
      <c r="C4" s="301"/>
    </row>
    <row r="5" spans="1:3" ht="15" customHeight="1">
      <c r="A5" s="87" t="str">
        <f>'справка № 3-КИС-ОПП'!A5:B5</f>
        <v>Отчетен период 31/12/2014 г. </v>
      </c>
      <c r="B5" s="308" t="s">
        <v>3</v>
      </c>
      <c r="C5" s="308"/>
    </row>
    <row r="6" spans="1:5" ht="15" customHeight="1">
      <c r="A6" s="269" t="s">
        <v>209</v>
      </c>
      <c r="B6" s="269" t="s">
        <v>339</v>
      </c>
      <c r="C6" s="269"/>
      <c r="D6" s="7"/>
      <c r="E6" s="7"/>
    </row>
    <row r="7" spans="1:3" ht="30" customHeight="1">
      <c r="A7" s="269"/>
      <c r="B7" s="97" t="s">
        <v>340</v>
      </c>
      <c r="C7" s="97" t="s">
        <v>341</v>
      </c>
    </row>
    <row r="8" spans="1:3" ht="15" customHeight="1">
      <c r="A8" s="97" t="s">
        <v>10</v>
      </c>
      <c r="B8" s="97">
        <v>1</v>
      </c>
      <c r="C8" s="97">
        <v>2</v>
      </c>
    </row>
    <row r="9" spans="1:3" ht="15" customHeight="1">
      <c r="A9" s="32" t="s">
        <v>342</v>
      </c>
      <c r="B9" s="34"/>
      <c r="C9" s="34"/>
    </row>
    <row r="10" spans="1:3" ht="15" customHeight="1">
      <c r="A10" s="35" t="s">
        <v>343</v>
      </c>
      <c r="B10" s="36">
        <v>22424.47</v>
      </c>
      <c r="C10" s="36">
        <v>22424.47</v>
      </c>
    </row>
    <row r="11" spans="1:3" ht="15" customHeight="1">
      <c r="A11" s="35" t="s">
        <v>344</v>
      </c>
      <c r="B11" s="36">
        <v>3293.71</v>
      </c>
      <c r="C11" s="36">
        <v>5096.36</v>
      </c>
    </row>
    <row r="12" spans="1:7" ht="15" customHeight="1">
      <c r="A12" s="35" t="s">
        <v>345</v>
      </c>
      <c r="B12" s="36"/>
      <c r="C12" s="36"/>
      <c r="G12" s="250"/>
    </row>
    <row r="13" spans="1:7" ht="15" customHeight="1">
      <c r="A13" s="35" t="s">
        <v>346</v>
      </c>
      <c r="B13" s="36"/>
      <c r="C13" s="36"/>
      <c r="G13" s="250"/>
    </row>
    <row r="14" spans="1:3" ht="15" customHeight="1">
      <c r="A14" s="35" t="s">
        <v>347</v>
      </c>
      <c r="B14" s="36"/>
      <c r="C14" s="36"/>
    </row>
    <row r="15" spans="1:3" ht="15" customHeight="1">
      <c r="A15" s="32" t="s">
        <v>348</v>
      </c>
      <c r="B15" s="34">
        <f>B10+B11+B12+B13+B14</f>
        <v>25718.18</v>
      </c>
      <c r="C15" s="34">
        <f>C10+C11+C12+C13+C14</f>
        <v>27520.83</v>
      </c>
    </row>
    <row r="16" spans="1:3" ht="15" customHeight="1">
      <c r="A16" s="32" t="s">
        <v>349</v>
      </c>
      <c r="B16" s="34"/>
      <c r="C16" s="34"/>
    </row>
    <row r="17" spans="1:3" ht="15" customHeight="1">
      <c r="A17" s="35" t="s">
        <v>350</v>
      </c>
      <c r="B17" s="36"/>
      <c r="C17" s="36"/>
    </row>
    <row r="18" spans="1:3" ht="15" customHeight="1">
      <c r="A18" s="119" t="s">
        <v>351</v>
      </c>
      <c r="B18" s="36"/>
      <c r="C18" s="36"/>
    </row>
    <row r="19" spans="1:3" ht="15" customHeight="1">
      <c r="A19" s="119" t="s">
        <v>352</v>
      </c>
      <c r="B19" s="36"/>
      <c r="C19" s="36"/>
    </row>
    <row r="20" spans="1:3" ht="15" customHeight="1">
      <c r="A20" s="35" t="s">
        <v>353</v>
      </c>
      <c r="B20" s="36"/>
      <c r="C20" s="36"/>
    </row>
    <row r="21" spans="1:3" ht="15" customHeight="1">
      <c r="A21" s="32" t="s">
        <v>354</v>
      </c>
      <c r="B21" s="34"/>
      <c r="C21" s="34"/>
    </row>
    <row r="22" spans="1:3" ht="15" customHeight="1">
      <c r="A22" s="299"/>
      <c r="B22" s="299"/>
      <c r="C22" s="299"/>
    </row>
    <row r="23" ht="15" customHeight="1">
      <c r="A23" s="11" t="str">
        <f>+'справка №7-КИС'!A106:H106</f>
        <v>Дата  21/01/2015 г. </v>
      </c>
    </row>
    <row r="25" spans="1:3" ht="15" customHeight="1">
      <c r="A25" s="5" t="s">
        <v>398</v>
      </c>
      <c r="B25" s="285" t="s">
        <v>73</v>
      </c>
      <c r="C25" s="285"/>
    </row>
    <row r="26" spans="1:4" ht="15" customHeight="1">
      <c r="A26" s="204" t="s">
        <v>397</v>
      </c>
      <c r="B26" s="305" t="s">
        <v>380</v>
      </c>
      <c r="C26" s="305"/>
      <c r="D26" s="5"/>
    </row>
    <row r="27" spans="3:4" ht="15" customHeight="1">
      <c r="C27" s="303"/>
      <c r="D27" s="303"/>
    </row>
    <row r="28" spans="1:5" ht="15" customHeight="1">
      <c r="A28" s="5"/>
      <c r="B28" s="5"/>
      <c r="C28" s="5"/>
      <c r="D28" s="5"/>
      <c r="E28" s="5"/>
    </row>
    <row r="29" spans="1:5" ht="15" customHeight="1">
      <c r="A29" s="5"/>
      <c r="B29" s="5"/>
      <c r="C29" s="5"/>
      <c r="D29" s="5"/>
      <c r="E29" s="5"/>
    </row>
    <row r="30" spans="1:5" ht="15" customHeight="1">
      <c r="A30" s="5"/>
      <c r="B30" s="5"/>
      <c r="C30" s="5"/>
      <c r="D30" s="5"/>
      <c r="E30" s="5"/>
    </row>
    <row r="31" spans="4:5" ht="15" customHeight="1">
      <c r="D31" s="5"/>
      <c r="E31" s="5"/>
    </row>
    <row r="32" spans="4:5" ht="15" customHeight="1">
      <c r="D32" s="5"/>
      <c r="E32" s="5"/>
    </row>
    <row r="33" spans="4:5" ht="15" customHeight="1">
      <c r="D33" s="5"/>
      <c r="E33" s="5"/>
    </row>
    <row r="34" spans="4:5" ht="15" customHeight="1">
      <c r="D34" s="5"/>
      <c r="E34" s="5"/>
    </row>
  </sheetData>
  <sheetProtection selectLockedCells="1" selectUnlockedCells="1"/>
  <mergeCells count="11">
    <mergeCell ref="C27:D27"/>
    <mergeCell ref="B4:C4"/>
    <mergeCell ref="A6:A7"/>
    <mergeCell ref="B6:C6"/>
    <mergeCell ref="B26:C26"/>
    <mergeCell ref="A22:C22"/>
    <mergeCell ref="A1:C1"/>
    <mergeCell ref="A2:C2"/>
    <mergeCell ref="B5:C5"/>
    <mergeCell ref="A3:C3"/>
    <mergeCell ref="B25:C25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Pandova</dc:creator>
  <cp:keywords/>
  <dc:description/>
  <cp:lastModifiedBy>NIki</cp:lastModifiedBy>
  <cp:lastPrinted>2015-03-18T12:11:17Z</cp:lastPrinted>
  <dcterms:created xsi:type="dcterms:W3CDTF">2011-10-13T13:43:19Z</dcterms:created>
  <dcterms:modified xsi:type="dcterms:W3CDTF">2015-03-18T12:11:29Z</dcterms:modified>
  <cp:category/>
  <cp:version/>
  <cp:contentType/>
  <cp:contentStatus/>
</cp:coreProperties>
</file>