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8175" windowWidth="1914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<sst xmlns="http://schemas.openxmlformats.org/spreadsheetml/2006/main" count="1058" uniqueCount="869">
  <si>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</si>
  <si>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</si>
  <si>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</si>
  <si>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</si>
  <si>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</si>
  <si>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</si>
  <si>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</si>
  <si>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</si>
  <si>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</si>
  <si>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</si>
  <si>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</si>
  <si>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</si>
  <si>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</si>
  <si>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</si>
  <si>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</si>
  <si>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</si>
  <si>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</si>
  <si>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</si>
  <si>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</si>
  <si>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</si>
  <si>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</si>
  <si>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</si>
  <si>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</si>
  <si>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</si>
  <si>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</si>
  <si>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</si>
  <si>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</si>
  <si>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</si>
  <si>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</si>
  <si>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</si>
  <si>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</si>
  <si>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</si>
  <si>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</si>
  <si>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</si>
  <si>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</si>
  <si>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</si>
  <si>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</si>
  <si>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</si>
  <si>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</si>
  <si>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</si>
  <si>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</si>
  <si>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</si>
  <si>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</si>
  <si>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</si>
  <si>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</si>
  <si>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</si>
  <si>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</si>
  <si>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</si>
  <si>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</si>
  <si>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</si>
  <si>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</si>
  <si>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</si>
  <si>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</si>
  <si>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</si>
  <si>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</si>
  <si>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</si>
  <si>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</si>
  <si>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</si>
  <si>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</si>
  <si>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</si>
  <si>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</si>
  <si>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</si>
  <si>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</si>
  <si>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</si>
  <si>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</si>
  <si>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</si>
  <si>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</si>
  <si>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</si>
  <si>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</si>
  <si>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</si>
  <si>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</si>
  <si>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</si>
  <si>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</si>
  <si>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</si>
  <si>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</si>
  <si>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</si>
  <si>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</si>
  <si>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</si>
  <si>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</si>
  <si>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</si>
  <si>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</si>
  <si>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</si>
  <si>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</si>
  <si>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</si>
  <si>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</si>
  <si>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</si>
  <si>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</si>
  <si>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</si>
  <si>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</si>
  <si>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</si>
  <si>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</si>
  <si>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</si>
  <si>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</si>
  <si>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</si>
  <si>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</si>
  <si>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</si>
  <si>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</si>
  <si>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</si>
  <si>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</si>
  <si>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</si>
  <si>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</si>
  <si>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</si>
  <si>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</si>
  <si>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</si>
  <si>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</si>
  <si>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</si>
  <si>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</si>
  <si>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</si>
  <si>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</si>
  <si>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</si>
  <si>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</si>
  <si>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</si>
  <si>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</si>
  <si>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</si>
  <si>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</si>
  <si>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</si>
  <si>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</si>
  <si>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</si>
  <si>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</si>
  <si>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</si>
  <si>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</si>
  <si>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</si>
  <si>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</si>
  <si>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</si>
  <si>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</si>
  <si>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</si>
  <si>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</si>
  <si>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</si>
  <si>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</si>
  <si>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</si>
  <si>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</si>
  <si>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</si>
  <si>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</si>
  <si>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</si>
  <si>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</si>
  <si>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</si>
  <si>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</si>
  <si>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</si>
  <si>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</si>
  <si>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</si>
  <si>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</si>
  <si>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</si>
  <si>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</si>
  <si>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</si>
  <si>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</si>
  <si>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</si>
  <si>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</si>
  <si>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</si>
  <si>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</si>
  <si>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</si>
  <si>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</si>
  <si>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</si>
  <si>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</si>
  <si>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</si>
  <si>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</si>
  <si>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</si>
  <si>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</si>
  <si>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</si>
  <si>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</si>
  <si>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</si>
  <si>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</si>
  <si>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</si>
  <si>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</si>
  <si>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</si>
  <si>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</si>
  <si>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</si>
  <si>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</si>
  <si>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</si>
  <si>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</si>
  <si>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</si>
  <si>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</si>
  <si>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</si>
  <si>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</si>
  <si>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</si>
  <si>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</si>
  <si>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</si>
  <si>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</si>
  <si>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</si>
  <si>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</si>
  <si>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</si>
  <si>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</si>
  <si>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</si>
  <si>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</si>
  <si>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</si>
  <si>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</si>
  <si>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</si>
  <si>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</si>
  <si>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</si>
  <si>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</si>
  <si>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</si>
  <si>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</si>
  <si>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</si>
  <si>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</si>
  <si>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</si>
  <si>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</si>
  <si>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</si>
  <si>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</si>
  <si>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</si>
  <si>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</si>
  <si>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</si>
  <si>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</si>
  <si>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</si>
  <si>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</si>
  <si>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</si>
  <si>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</si>
  <si>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</si>
  <si>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</si>
  <si>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</si>
  <si>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</si>
  <si>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</si>
  <si>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</si>
  <si>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</si>
  <si>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</si>
  <si>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</si>
  <si>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</si>
  <si>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</si>
  <si>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</si>
  <si>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</si>
  <si>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</si>
  <si>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</si>
  <si>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</si>
  <si>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</si>
  <si>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</si>
  <si>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</si>
  <si>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</si>
  <si>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</si>
  <si>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</si>
  <si>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</si>
  <si>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</si>
  <si>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</si>
  <si>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</si>
  <si>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</si>
  <si>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</si>
  <si>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</si>
  <si>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</si>
  <si>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</si>
  <si>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</si>
  <si>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</si>
  <si>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</si>
  <si>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</si>
  <si>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</si>
  <si>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</si>
  <si>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</si>
  <si>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</si>
  <si>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</si>
  <si>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</si>
  <si>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</si>
  <si>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</si>
  <si>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</si>
  <si>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</si>
  <si>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</si>
  <si>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</si>
  <si>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</si>
  <si>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</si>
  <si>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</si>
  <si>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</si>
  <si>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</si>
  <si>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</si>
  <si>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</si>
  <si>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</si>
  <si>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</si>
  <si>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</si>
  <si>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</si>
  <si>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</si>
  <si>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</si>
  <si>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</si>
  <si>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</si>
  <si>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</si>
  <si>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</si>
  <si>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</si>
  <si>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</si>
  <si>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</si>
  <si>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</si>
  <si>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</si>
  <si>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</si>
  <si>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</si>
  <si>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</si>
  <si>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</si>
  <si>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</si>
  <si>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</si>
  <si>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</si>
  <si>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</si>
  <si>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</si>
  <si>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</si>
  <si>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</si>
  <si>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</si>
  <si>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</si>
  <si>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</si>
  <si>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</si>
  <si>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</si>
  <si>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</si>
  <si>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</si>
  <si>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</si>
  <si>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</si>
  <si>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</si>
  <si>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</si>
  <si>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</si>
  <si>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</si>
  <si>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</si>
  <si>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</si>
  <si>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</si>
  <si>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</si>
  <si>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</si>
  <si>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</si>
  <si>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</si>
  <si>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</si>
  <si>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</si>
  <si>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</si>
  <si>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</si>
  <si>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</si>
  <si>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</si>
  <si>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</si>
  <si>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</si>
  <si>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</si>
  <si>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</si>
  <si>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</si>
  <si>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</si>
  <si>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</si>
  <si>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</si>
  <si>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</si>
  <si>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</si>
  <si>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</si>
  <si>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</si>
  <si>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</si>
  <si>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</si>
  <si>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</si>
  <si>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</si>
  <si>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</si>
  <si>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</si>
  <si>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</si>
  <si>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</si>
  <si>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</si>
  <si>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</si>
  <si>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</si>
  <si>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</si>
  <si>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</si>
  <si>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</si>
  <si>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</si>
  <si>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</si>
  <si>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</si>
  <si>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</si>
  <si>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</si>
  <si>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</si>
  <si>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</si>
  <si>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</si>
  <si>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</si>
  <si>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</si>
  <si>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</si>
  <si>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</si>
  <si>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</si>
  <si>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</si>
  <si>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</si>
  <si>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</si>
  <si>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</si>
  <si>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</si>
  <si>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</si>
  <si>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</si>
  <si>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</si>
  <si>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</si>
  <si>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</si>
  <si>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</si>
  <si>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</si>
  <si>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</si>
  <si>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</si>
  <si>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</si>
  <si>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</si>
  <si>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</si>
  <si>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</si>
  <si>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</si>
  <si>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</si>
  <si>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</si>
  <si>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</si>
  <si>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</si>
  <si>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</si>
  <si>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</si>
  <si>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</si>
  <si>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</si>
  <si>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</si>
  <si>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</si>
  <si>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</si>
  <si>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</si>
  <si>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</si>
  <si>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</si>
  <si>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</si>
  <si>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</si>
  <si>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</si>
  <si>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</si>
  <si>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</si>
  <si>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</si>
  <si>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</si>
  <si>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</si>
  <si>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</si>
  <si>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</si>
  <si>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</si>
  <si>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</si>
  <si>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</si>
  <si>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</si>
  <si>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</si>
  <si>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</si>
  <si>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</si>
  <si>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</si>
  <si>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</si>
  <si>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</si>
  <si>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</si>
  <si>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</si>
  <si>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</si>
  <si>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</si>
  <si>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</si>
  <si>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</si>
  <si>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</si>
  <si>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</si>
  <si>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</si>
  <si>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</si>
  <si>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</si>
  <si>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</si>
  <si>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</si>
  <si>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</si>
  <si>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</si>
  <si>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</si>
  <si>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</si>
  <si>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</si>
  <si>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</si>
  <si>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</si>
  <si>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</si>
  <si>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</si>
  <si>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</si>
  <si>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</si>
  <si>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</si>
  <si>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</si>
  <si>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</si>
  <si>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</si>
  <si>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</si>
  <si>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</si>
  <si>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</si>
  <si>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</si>
  <si>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</si>
  <si>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</si>
  <si>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</si>
  <si>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</si>
  <si>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</si>
  <si>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</si>
  <si>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</si>
  <si>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</si>
  <si>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</si>
  <si>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</si>
  <si>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</si>
  <si>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</si>
  <si>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</si>
  <si>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</si>
  <si>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</si>
  <si>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</si>
  <si>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</si>
  <si>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</si>
  <si>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</si>
  <si>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</si>
  <si>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</si>
  <si>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</si>
  <si>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</si>
  <si>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</si>
  <si>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</si>
  <si>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</si>
  <si>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</si>
  <si>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</si>
  <si>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</si>
  <si>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</si>
  <si>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</si>
  <si>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</si>
  <si>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</si>
  <si>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</si>
  <si>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</si>
  <si>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</si>
  <si>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</si>
  <si>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</si>
  <si>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</si>
  <si>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</si>
  <si>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</si>
  <si>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</si>
  <si>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</si>
  <si>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</si>
  <si>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</si>
  <si>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</si>
  <si>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</si>
  <si>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</si>
  <si>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</si>
  <si>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</si>
  <si>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</si>
  <si>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</si>
  <si>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</si>
  <si>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</si>
  <si>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</si>
  <si>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</si>
  <si>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</si>
  <si>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</si>
  <si>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</si>
  <si>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</si>
  <si>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</si>
  <si>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</si>
  <si>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</si>
  <si>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</si>
  <si>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</si>
  <si>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</si>
  <si>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</si>
  <si>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</si>
  <si>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</si>
  <si>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</si>
  <si>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</si>
  <si>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</si>
  <si>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</si>
  <si>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</si>
  <si>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</si>
  <si>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</si>
  <si>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</si>
  <si>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</si>
  <si>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</si>
  <si>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</si>
  <si>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</si>
  <si>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</si>
  <si>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</si>
  <si>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</si>
  <si>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</si>
  <si>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</si>
  <si>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</si>
  <si>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</si>
  <si>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</si>
  <si>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</si>
  <si>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</si>
  <si>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</si>
  <si>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</si>
  <si>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</si>
  <si>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</si>
  <si>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</si>
  <si>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</si>
  <si>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</si>
  <si>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</si>
  <si>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</si>
  <si>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</si>
  <si>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</si>
  <si>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</si>
  <si>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</si>
  <si>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</si>
  <si>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</si>
  <si>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</si>
  <si>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</si>
  <si>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</si>
  <si>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</si>
  <si>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</si>
  <si>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</si>
  <si>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</si>
  <si>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</si>
  <si>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</si>
  <si>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</si>
  <si>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</si>
  <si>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</si>
  <si>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</si>
  <si>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</si>
  <si>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</si>
  <si>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</si>
  <si>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</si>
  <si>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</si>
  <si>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</si>
  <si>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</si>
  <si>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</si>
  <si>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</si>
  <si>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</si>
  <si>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</si>
  <si>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</si>
  <si>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</si>
  <si>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</si>
  <si>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</si>
  <si>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</si>
  <si>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</si>
  <si>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</si>
  <si>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</si>
  <si>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</si>
  <si>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</si>
  <si>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</si>
  <si>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</si>
  <si>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</si>
  <si>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</si>
  <si>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</si>
  <si>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</si>
  <si>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</si>
  <si>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</si>
  <si>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</si>
  <si>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</si>
  <si>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</si>
  <si>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</si>
  <si>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</si>
  <si>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</si>
  <si>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</si>
  <si>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</si>
  <si>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</si>
  <si>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</si>
  <si>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</si>
  <si>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</si>
  <si>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</si>
  <si>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</si>
  <si>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</si>
  <si>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</si>
  <si>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</si>
  <si>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</si>
  <si>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</si>
  <si>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</si>
  <si>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</si>
  <si>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</si>
  <si>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</si>
  <si>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</si>
  <si>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</si>
  <si>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</si>
  <si>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</si>
  <si>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</si>
  <si>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</si>
  <si>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</si>
  <si>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</si>
  <si>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</si>
  <si>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</si>
  <si>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</si>
  <si>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</si>
  <si>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</si>
  <si>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</si>
  <si>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</si>
  <si>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</si>
  <si>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</si>
  <si>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</si>
  <si>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</si>
  <si>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</si>
  <si>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</si>
  <si>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</si>
  <si>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</si>
  <si>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</si>
  <si>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</si>
  <si>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</si>
  <si>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</si>
  <si>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</si>
  <si>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</si>
  <si>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</si>
  <si>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</si>
  <si>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</si>
  <si>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</si>
  <si>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</si>
  <si>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</si>
  <si>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</si>
  <si>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</si>
  <si>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</si>
  <si>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</si>
  <si>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</si>
  <si>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</si>
  <si>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</si>
  <si>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</si>
  <si>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</si>
  <si>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</si>
  <si>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</si>
  <si>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</si>
  <si>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</si>
  <si>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</si>
  <si>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</si>
  <si>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</si>
  <si>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</si>
  <si>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</si>
  <si>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</si>
  <si>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</si>
  <si>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</si>
  <si>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</si>
  <si>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</si>
  <si>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</si>
  <si>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</si>
  <si>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</si>
  <si>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</si>
  <si>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</si>
  <si>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</si>
  <si>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</si>
  <si>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</si>
  <si>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</si>
  <si>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</si>
  <si>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</si>
  <si>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</si>
  <si>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</si>
  <si>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</si>
  <si>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</si>
  <si>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</si>
  <si>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</si>
  <si>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</si>
  <si>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</si>
  <si>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</si>
  <si>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</si>
  <si>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</si>
  <si>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</si>
  <si>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</si>
  <si>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</si>
  <si>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</si>
  <si>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</si>
  <si>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</si>
  <si>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</si>
  <si>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</si>
  <si>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</si>
  <si>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</si>
  <si>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</si>
  <si>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</si>
  <si>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</si>
  <si>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</si>
  <si>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</si>
  <si>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</si>
  <si>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</si>
  <si>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</si>
  <si>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</si>
  <si>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</si>
  <si>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</si>
  <si>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</si>
  <si>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</si>
  <si>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</si>
  <si>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</si>
  <si>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</si>
  <si>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</si>
  <si>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</si>
  <si>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</si>
  <si>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</si>
  <si>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</si>
  <si>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</si>
  <si>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</si>
  <si>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</si>
  <si>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</si>
  <si>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</si>
  <si>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</si>
  <si>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</si>
  <si>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</si>
  <si>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</si>
  <si>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</si>
  <si>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</si>
  <si>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</si>
  <si>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</si>
  <si>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</si>
  <si>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</si>
  <si>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</si>
  <si>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</si>
  <si>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</si>
  <si>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</si>
  <si>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</si>
  <si>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</si>
  <si>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</si>
  <si>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</si>
  <si>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</si>
  <si>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</si>
  <si>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</si>
  <si>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</si>
  <si>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</si>
  <si>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</si>
  <si>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</si>
  <si>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</si>
  <si>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</si>
  <si>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</si>
  <si>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</si>
  <si>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</si>
  <si>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</si>
  <si>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</si>
  <si>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</si>
  <si>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</si>
  <si>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</si>
  <si>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</si>
  <si>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</si>
  <si>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</si>
  <si>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</si>
  <si>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</si>
  <si>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</si>
  <si>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</si>
  <si>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</si>
  <si>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</si>
  <si>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</si>
  <si>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</si>
  <si>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</si>
  <si>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</si>
  <si>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</si>
  <si>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</si>
  <si>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</si>
  <si>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</si>
  <si>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</si>
  <si>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</si>
  <si>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</si>
  <si>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</si>
  <si>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</si>
  <si>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</si>
  <si>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</si>
  <si>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</si>
  <si>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</si>
  <si>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</si>
  <si>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</si>
  <si>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</si>
  <si>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</si>
  <si>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</si>
  <si>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</si>
  <si>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</si>
  <si>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</si>
  <si>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</si>
  <si>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</si>
  <si>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</si>
  <si>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</si>
  <si>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</si>
  <si>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</si>
  <si>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</si>
  <si>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</si>
  <si>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</si>
  <si>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</si>
  <si>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</si>
  <si>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</si>
  <si>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</si>
  <si>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</si>
  <si>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</si>
  <si>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</si>
  <si>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</si>
  <si>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</si>
  <si>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</si>
  <si>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</si>
  <si>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</si>
  <si>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</si>
  <si>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</si>
  <si>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</si>
  <si>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</si>
  <si>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</si>
  <si>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</si>
  <si>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</si>
  <si>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</si>
  <si>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</si>
  <si>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</si>
  <si>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</si>
  <si>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</si>
  <si>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</si>
  <si>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</si>
  <si>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</si>
  <si>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</si>
  <si>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</si>
  <si>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</si>
  <si>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</si>
  <si>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</si>
  <si>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</si>
  <si>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</si>
  <si>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</si>
  <si>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</si>
  <si>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</si>
  <si>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</si>
  <si>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</si>
  <si>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</si>
  <si>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</si>
  <si>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</si>
  <si>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</si>
  <si>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</si>
  <si>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</si>
  <si>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</si>
  <si>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</si>
  <si>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</si>
  <si>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</si>
  <si>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</si>
  <si>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</si>
  <si>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</si>
  <si>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</si>
  <si>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</si>
  <si>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</si>
  <si>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</si>
  <si>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</si>
  <si>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</si>
  <si>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</si>
  <si>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Съставител:Дафин Средков</t>
  </si>
  <si>
    <t>Дафин Средков</t>
  </si>
  <si>
    <t>Съставител: Дафин Средков</t>
  </si>
  <si>
    <t xml:space="preserve">                                    Съставител: Дафин Средков</t>
  </si>
  <si>
    <t>БОЛКАН ПРОПЪРТИ ИНСТРУМЕНТС АДСИЦ</t>
  </si>
  <si>
    <t>Ръководител: Владимир Върбанов</t>
  </si>
  <si>
    <t>Владимир Върбанов</t>
  </si>
  <si>
    <t>В.Върбанов</t>
  </si>
  <si>
    <t>Дата на съставяне: 24.07.2009</t>
  </si>
  <si>
    <t>01.01.2009-30.06.2009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</si>
</sst>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175323352</v>
      </c>
    </row>
    <row r="4" spans="1:8" ht="15">
      <c r="A4" s="580" t="s">
        <v>3</v>
      </c>
      <c r="B4" s="586"/>
      <c r="C4" s="586"/>
      <c r="D4" s="586"/>
      <c r="E4" s="504" t="s">
        <v>159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500</v>
      </c>
      <c r="D20" s="151">
        <v>500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-120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-120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</v>
      </c>
      <c r="H32" s="316">
        <v>-120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-123</v>
      </c>
      <c r="H33" s="154">
        <f>H27+H31+H32</f>
        <v>-120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527</v>
      </c>
      <c r="H36" s="154">
        <f>H25+H17+H33</f>
        <v>530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>
        <v>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500</v>
      </c>
      <c r="D55" s="155">
        <f>D19+D20+D21+D27+D32+D45+D51+D53+D54</f>
        <v>500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</v>
      </c>
      <c r="H61" s="154">
        <f>SUM(H62:H68)</f>
        <v>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</v>
      </c>
      <c r="H67" s="152">
        <v>6</v>
      </c>
    </row>
    <row r="68" spans="1:8" ht="15">
      <c r="A68" s="235" t="s">
        <v>211</v>
      </c>
      <c r="B68" s="241" t="s">
        <v>212</v>
      </c>
      <c r="C68" s="151">
        <v>29</v>
      </c>
      <c r="D68" s="151">
        <v>13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</v>
      </c>
      <c r="H71" s="161">
        <f>H59+H60+H61+H69+H70</f>
        <v>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</v>
      </c>
      <c r="D75" s="155">
        <f>SUM(D67:D74)</f>
        <v>13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</v>
      </c>
      <c r="H79" s="162">
        <f>H71+H74+H75+H76</f>
        <v>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25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</v>
      </c>
      <c r="D93" s="155">
        <f>D64+D75+D84+D91+D92</f>
        <v>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538</v>
      </c>
      <c r="D94" s="164">
        <f>D93+D55</f>
        <v>538</v>
      </c>
      <c r="E94" s="449" t="s">
        <v>270</v>
      </c>
      <c r="F94" s="289" t="s">
        <v>271</v>
      </c>
      <c r="G94" s="165">
        <f>G36+G39+G55+G79</f>
        <v>538</v>
      </c>
      <c r="H94" s="165">
        <f>H36+H39+H55+H79</f>
        <v>538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13" sqref="C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БОЛКАН ПРОПЪРТИ ИНСТРУМЕНТС АДСИЦ</v>
      </c>
      <c r="C2" s="589"/>
      <c r="D2" s="589"/>
      <c r="E2" s="589"/>
      <c r="F2" s="576" t="s">
        <v>2</v>
      </c>
      <c r="G2" s="576"/>
      <c r="H2" s="526">
        <f>'справка №1-БАЛАНС'!H3</f>
        <v>175323352</v>
      </c>
    </row>
    <row r="3" spans="1:8" ht="15">
      <c r="A3" s="467" t="s">
        <v>274</v>
      </c>
      <c r="B3" s="589" t="str">
        <f>'справка №1-БАЛАНС'!E4</f>
        <v> 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01.01.2009-30.06.2009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8</v>
      </c>
      <c r="D10" s="46">
        <v>81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20</v>
      </c>
      <c r="D12" s="46">
        <v>35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9</v>
      </c>
      <c r="D13" s="46">
        <v>7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37</v>
      </c>
      <c r="D19" s="49">
        <f>SUM(D9:D15)+D16</f>
        <v>123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34</v>
      </c>
      <c r="H23" s="550">
        <v>13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34</v>
      </c>
      <c r="H24" s="548">
        <f>SUM(H19:H23)</f>
        <v>14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37</v>
      </c>
      <c r="D28" s="50">
        <f>D26+D19</f>
        <v>123</v>
      </c>
      <c r="E28" s="127" t="s">
        <v>338</v>
      </c>
      <c r="F28" s="554" t="s">
        <v>339</v>
      </c>
      <c r="G28" s="548">
        <f>G13+G15+G24</f>
        <v>34</v>
      </c>
      <c r="H28" s="548">
        <f>H13+H15+H24</f>
        <v>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</v>
      </c>
      <c r="H30" s="53">
        <f>IF((D28-H28)&gt;0,D28-H28,0)</f>
        <v>109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37</v>
      </c>
      <c r="D33" s="49">
        <f>D28+D31+D32</f>
        <v>123</v>
      </c>
      <c r="E33" s="127" t="s">
        <v>352</v>
      </c>
      <c r="F33" s="554" t="s">
        <v>353</v>
      </c>
      <c r="G33" s="53">
        <f>G32+G31+G28</f>
        <v>34</v>
      </c>
      <c r="H33" s="53">
        <f>H32+H31+H28</f>
        <v>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</v>
      </c>
      <c r="H34" s="548">
        <f>IF((D33-H33)&gt;0,D33-H33,0)</f>
        <v>109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</v>
      </c>
      <c r="H39" s="559">
        <f>IF(H34&gt;0,IF(D35+H34&lt;0,0,D35+H34),IF(D34-D35&lt;0,D35-D34,0))</f>
        <v>109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</v>
      </c>
      <c r="H41" s="52">
        <f>IF(D39=0,IF(H39-H40&gt;0,H39-H40+D40,0),IF(D39-D40&lt;0,D40-D39+H40,0))</f>
        <v>109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37</v>
      </c>
      <c r="D42" s="53">
        <f>D33+D35+D39</f>
        <v>123</v>
      </c>
      <c r="E42" s="128" t="s">
        <v>379</v>
      </c>
      <c r="F42" s="129" t="s">
        <v>380</v>
      </c>
      <c r="G42" s="53">
        <f>G39+G33</f>
        <v>37</v>
      </c>
      <c r="H42" s="53">
        <f>H39+H33</f>
        <v>123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857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40018</v>
      </c>
      <c r="C48" s="427" t="s">
        <v>381</v>
      </c>
      <c r="D48" s="587" t="s">
        <v>860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865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12" sqref="C1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БОЛКАН ПРОПЪРТИ ИНСТРУМЕНТС АДСИЦ</v>
      </c>
      <c r="C4" s="541" t="s">
        <v>2</v>
      </c>
      <c r="D4" s="541">
        <f>'справка №1-БАЛАНС'!H3</f>
        <v>175323352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01.01.2009-30.06.2009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19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-9</v>
      </c>
      <c r="D11" s="54">
        <v>-74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-26</v>
      </c>
      <c r="D13" s="54">
        <v>-43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-16</v>
      </c>
      <c r="D20" s="55">
        <f>SUM(D10:D19)</f>
        <v>-118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-500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-500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150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150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-16</v>
      </c>
      <c r="D43" s="55">
        <f>D42+D32+D20</f>
        <v>-468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493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</v>
      </c>
      <c r="D45" s="55">
        <f>D44+D43</f>
        <v>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24.07.2009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БОЛКАН ПРОПЪРТИ ИНСТРУМЕНТС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175323352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01.01.2009-30.06.2009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-120</v>
      </c>
      <c r="K11" s="60"/>
      <c r="L11" s="344">
        <f>SUM(C11:K11)</f>
        <v>530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-120</v>
      </c>
      <c r="K15" s="61">
        <f t="shared" si="2"/>
        <v>0</v>
      </c>
      <c r="L15" s="344">
        <f t="shared" si="1"/>
        <v>530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</v>
      </c>
      <c r="K16" s="60"/>
      <c r="L16" s="344">
        <f t="shared" si="1"/>
        <v>-3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-123</v>
      </c>
      <c r="K29" s="59">
        <f t="shared" si="6"/>
        <v>0</v>
      </c>
      <c r="L29" s="344">
        <f t="shared" si="1"/>
        <v>527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-123</v>
      </c>
      <c r="K32" s="59">
        <f t="shared" si="7"/>
        <v>0</v>
      </c>
      <c r="L32" s="344">
        <f t="shared" si="1"/>
        <v>527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24.07.2009</v>
      </c>
      <c r="B38" s="19"/>
      <c r="C38" s="15"/>
      <c r="D38" s="591" t="s">
        <v>381</v>
      </c>
      <c r="E38" s="591"/>
      <c r="F38" s="591" t="s">
        <v>860</v>
      </c>
      <c r="G38" s="591"/>
      <c r="H38" s="591"/>
      <c r="I38" s="591"/>
      <c r="J38" s="15" t="s">
        <v>853</v>
      </c>
      <c r="K38" s="15"/>
      <c r="L38" s="591" t="s">
        <v>865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0">
      <selection activeCell="D18" sqref="D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БОЛКАН ПРОПЪРТИ ИНСТРУМЕНТС АДСИЦ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175323352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01.01.2009-30.06.2009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500</v>
      </c>
      <c r="E18" s="187"/>
      <c r="F18" s="187"/>
      <c r="G18" s="74">
        <f t="shared" si="2"/>
        <v>500</v>
      </c>
      <c r="H18" s="63"/>
      <c r="I18" s="63"/>
      <c r="J18" s="74">
        <f t="shared" si="3"/>
        <v>500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500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500</v>
      </c>
      <c r="H40" s="438">
        <f t="shared" si="13"/>
        <v>0</v>
      </c>
      <c r="I40" s="438">
        <f t="shared" si="13"/>
        <v>0</v>
      </c>
      <c r="J40" s="438">
        <f t="shared" si="13"/>
        <v>500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500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24.07.2009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08"/>
      <c r="L44" s="608"/>
      <c r="M44" s="608"/>
      <c r="N44" s="608"/>
      <c r="O44" s="609" t="s">
        <v>864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C94" sqref="C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БОЛКАН ПРОПЪРТИ ИНСТРУМЕНТС АДСИЦ</v>
      </c>
      <c r="C3" s="620"/>
      <c r="D3" s="526" t="s">
        <v>2</v>
      </c>
      <c r="E3" s="107">
        <f>'справка №1-БАЛАНС'!H3</f>
        <v>175323352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01.01.2009-30.06.2009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29</v>
      </c>
      <c r="D28" s="108"/>
      <c r="E28" s="120">
        <f t="shared" si="0"/>
        <v>29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29</v>
      </c>
      <c r="D43" s="104">
        <f>D24+D28+D29+D31+D30+D32+D33+D38</f>
        <v>0</v>
      </c>
      <c r="E43" s="118">
        <f>E24+E28+E29+E31+E30+E32+E33+E38</f>
        <v>29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29</v>
      </c>
      <c r="D44" s="103">
        <f>D43+D21+D19+D9</f>
        <v>0</v>
      </c>
      <c r="E44" s="118">
        <f>E43+E21+E19+E9</f>
        <v>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11</v>
      </c>
      <c r="D85" s="104">
        <f>SUM(D86:D90)+D94</f>
        <v>0</v>
      </c>
      <c r="E85" s="104">
        <f>SUM(E86:E90)+E94</f>
        <v>11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/>
      <c r="D87" s="108"/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</v>
      </c>
      <c r="D89" s="108">
        <v>0</v>
      </c>
      <c r="E89" s="119">
        <f t="shared" si="1"/>
        <v>8</v>
      </c>
      <c r="F89" s="108">
        <v>0</v>
      </c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3</v>
      </c>
      <c r="D94" s="108"/>
      <c r="E94" s="119">
        <f t="shared" si="1"/>
        <v>3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11</v>
      </c>
      <c r="D96" s="104">
        <f>D85+D80+D75+D71+D95</f>
        <v>0</v>
      </c>
      <c r="E96" s="104">
        <f>E85+E80+E75+E71+E95</f>
        <v>11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11</v>
      </c>
      <c r="D97" s="104">
        <f>D96+D68+D66</f>
        <v>0</v>
      </c>
      <c r="E97" s="104">
        <f>E96+E68+E66</f>
        <v>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24.07.2009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landscape" paperSize="9" scale="74" r:id="rId1"/>
  <headerFooter alignWithMargins="0">
    <oddHeader xml:space="preserve">&amp;R&amp;"Times New Roman Cyr,Regular"&amp;9СПРАВКА   ПО ОБРАЗЕЦ № 6 </oddHeader>
  </headerFooter>
  <rowBreaks count="1" manualBreakCount="1">
    <brk id="5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БОЛКАН ПРОПЪРТИ ИНСТРУМЕНТС АДСИЦ</v>
      </c>
      <c r="C4" s="622"/>
      <c r="D4" s="622"/>
      <c r="E4" s="622"/>
      <c r="F4" s="622"/>
      <c r="G4" s="627" t="s">
        <v>2</v>
      </c>
      <c r="H4" s="627"/>
      <c r="I4" s="500">
        <f>'справка №1-БАЛАНС'!H3</f>
        <v>175323352</v>
      </c>
    </row>
    <row r="5" spans="1:9" ht="15">
      <c r="A5" s="501" t="s">
        <v>5</v>
      </c>
      <c r="B5" s="623" t="str">
        <f>'справка №1-БАЛАНС'!E5</f>
        <v>01.01.2009-30.06.2009</v>
      </c>
      <c r="C5" s="623"/>
      <c r="D5" s="623"/>
      <c r="E5" s="623"/>
      <c r="F5" s="623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24.07.2009</v>
      </c>
      <c r="B30" s="624"/>
      <c r="C30" s="624"/>
      <c r="D30" s="459" t="s">
        <v>817</v>
      </c>
      <c r="E30" s="621" t="s">
        <v>860</v>
      </c>
      <c r="F30" s="621"/>
      <c r="G30" s="621"/>
      <c r="H30" s="420" t="s">
        <v>779</v>
      </c>
      <c r="I30" s="621"/>
      <c r="J30" s="62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621" t="s">
        <v>866</v>
      </c>
      <c r="I31" s="621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БОЛКАН ПРОПЪРТИ ИНСТРУМЕНТС АДСИЦ</v>
      </c>
      <c r="C5" s="628"/>
      <c r="D5" s="628"/>
      <c r="E5" s="570" t="s">
        <v>2</v>
      </c>
      <c r="F5" s="451">
        <f>'справка №1-БАЛАНС'!H3</f>
        <v>175323352</v>
      </c>
    </row>
    <row r="6" spans="1:13" ht="15" customHeight="1">
      <c r="A6" s="27" t="s">
        <v>820</v>
      </c>
      <c r="B6" s="629" t="str">
        <f>'справка №1-БАЛАНС'!E5</f>
        <v>01.01.2009-30.06.2009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24.07.2009</v>
      </c>
      <c r="B151" s="453"/>
      <c r="C151" s="630" t="s">
        <v>861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864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VVarbanov</cp:lastModifiedBy>
  <cp:lastPrinted>2009-01-13T17:27:40Z</cp:lastPrinted>
  <dcterms:created xsi:type="dcterms:W3CDTF">2000-06-29T12:02:40Z</dcterms:created>
  <dcterms:modified xsi:type="dcterms:W3CDTF">2009-07-24T07:43:54Z</dcterms:modified>
  <cp:category/>
  <cp:version/>
  <cp:contentType/>
  <cp:contentStatus/>
</cp:coreProperties>
</file>