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<sst xmlns="http://schemas.openxmlformats.org/spreadsheetml/2006/main" count="1998" uniqueCount="695">
  <si>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</si>
  <si>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</si>
  <si>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</si>
  <si>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</si>
  <si>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</si>
  <si>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</si>
  <si>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</si>
  <si>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</si>
  <si>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</si>
  <si>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</si>
  <si>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</si>
  <si>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</si>
  <si>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</si>
  <si>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</si>
  <si>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</si>
  <si>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</si>
  <si>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</si>
  <si>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</si>
  <si>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</si>
  <si>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</si>
  <si>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</si>
  <si>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</si>
  <si>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</si>
  <si>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</si>
  <si>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</si>
  <si>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</si>
  <si>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</si>
  <si>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</si>
  <si>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</si>
  <si>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</si>
  <si>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</si>
  <si>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</si>
  <si>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</si>
  <si>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</si>
  <si>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</si>
  <si>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</si>
  <si>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</si>
  <si>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</si>
  <si>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</si>
  <si>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</si>
  <si>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</si>
  <si>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</si>
  <si>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</si>
  <si>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</si>
  <si>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</si>
  <si>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</si>
  <si>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</si>
  <si>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</si>
  <si>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</si>
  <si>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</si>
  <si>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</si>
  <si>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</si>
  <si>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</si>
  <si>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</si>
  <si>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</si>
  <si>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</si>
  <si>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</si>
  <si>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</si>
  <si>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</si>
  <si>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</si>
  <si>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</si>
  <si>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</si>
  <si>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</si>
  <si>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</si>
  <si>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</si>
  <si>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</si>
  <si>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</si>
  <si>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</si>
  <si>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</si>
  <si>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</si>
  <si>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</si>
  <si>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</si>
  <si>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</si>
  <si>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</si>
  <si>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</si>
  <si>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</si>
  <si>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</si>
  <si>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</si>
  <si>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</si>
  <si>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</si>
  <si>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</si>
  <si>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</si>
  <si>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</si>
  <si>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</si>
  <si>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</si>
  <si>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</si>
  <si>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</si>
  <si>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</si>
  <si>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</si>
  <si>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</si>
  <si>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</si>
  <si>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</si>
  <si>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</si>
  <si>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</si>
  <si>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</si>
  <si>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</si>
  <si>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</si>
  <si>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</si>
  <si>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</si>
  <si>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</si>
  <si>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</si>
  <si>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</si>
  <si>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</si>
  <si>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</si>
  <si>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</si>
  <si>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</si>
  <si>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</si>
  <si>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</si>
  <si>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</si>
  <si>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</si>
  <si>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</si>
  <si>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</si>
  <si>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</si>
  <si>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</si>
  <si>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</si>
  <si>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</si>
  <si>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</si>
  <si>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</si>
  <si>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</si>
  <si>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</si>
  <si>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</si>
  <si>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</si>
  <si>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</si>
  <si>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</si>
  <si>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</si>
  <si>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</si>
  <si>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</si>
  <si>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</si>
  <si>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</si>
  <si>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</si>
  <si>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</si>
  <si>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</si>
  <si>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</si>
  <si>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</si>
  <si>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</si>
  <si>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</si>
  <si>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</si>
  <si>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</si>
  <si>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</si>
  <si>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</si>
  <si>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</si>
  <si>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</si>
  <si>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</si>
  <si>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</si>
  <si>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</si>
  <si>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</si>
  <si>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</si>
  <si>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</si>
  <si>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</si>
  <si>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</si>
  <si>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</si>
  <si>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</si>
  <si>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</si>
  <si>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</si>
  <si>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</si>
  <si>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</si>
  <si>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</si>
  <si>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</si>
  <si>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</si>
  <si>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</si>
  <si>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</si>
  <si>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</si>
  <si>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</si>
  <si>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</si>
  <si>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</si>
  <si>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</si>
  <si>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</si>
  <si>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</si>
  <si>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</si>
  <si>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</si>
  <si>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</si>
  <si>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</si>
  <si>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</si>
  <si>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</si>
  <si>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</si>
  <si>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</si>
  <si>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</si>
  <si>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</si>
  <si>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</si>
  <si>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</si>
  <si>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</si>
  <si>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</si>
  <si>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</si>
  <si>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</si>
  <si>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</si>
  <si>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</si>
  <si>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</si>
  <si>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</si>
  <si>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</si>
  <si>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</si>
  <si>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</si>
  <si>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</si>
  <si>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</si>
  <si>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</si>
  <si>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</si>
  <si>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</si>
  <si>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</si>
  <si>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</si>
  <si>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</si>
  <si>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</si>
  <si>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</si>
  <si>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</si>
  <si>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</si>
  <si>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</si>
  <si>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</si>
  <si>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</si>
  <si>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</si>
  <si>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</si>
  <si>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</si>
  <si>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</si>
  <si>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</si>
  <si>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</si>
  <si>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</si>
  <si>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</si>
  <si>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</si>
  <si>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</si>
  <si>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</si>
  <si>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</si>
  <si>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</si>
  <si>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</si>
  <si>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</si>
  <si>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</si>
  <si>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</si>
  <si>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</si>
  <si>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</si>
  <si>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</si>
  <si>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</si>
  <si>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</si>
  <si>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</si>
  <si>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</si>
  <si>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</si>
  <si>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</si>
  <si>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</si>
  <si>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</si>
  <si>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</si>
  <si>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</si>
  <si>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</si>
  <si>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</si>
  <si>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</si>
  <si>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</si>
  <si>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</si>
  <si>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</si>
  <si>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</si>
  <si>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</si>
  <si>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</si>
  <si>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</si>
  <si>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</si>
  <si>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</si>
  <si>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</si>
  <si>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</si>
  <si>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</si>
  <si>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</si>
  <si>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</si>
  <si>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</si>
  <si>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</si>
  <si>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</si>
  <si>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</si>
  <si>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</si>
  <si>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</si>
  <si>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</si>
  <si>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</si>
  <si>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</si>
  <si>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</si>
  <si>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</si>
  <si>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</si>
  <si>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</si>
  <si>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</si>
  <si>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</si>
  <si>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</si>
  <si>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</si>
  <si>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</si>
  <si>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</si>
  <si>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</si>
  <si>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</si>
  <si>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</si>
  <si>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</si>
  <si>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</si>
  <si>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</si>
  <si>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</si>
  <si>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</si>
  <si>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</si>
  <si>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</si>
  <si>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</si>
  <si>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</si>
  <si>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</si>
  <si>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</si>
  <si>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</si>
  <si>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</si>
  <si>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</si>
  <si>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</si>
  <si>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</si>
  <si>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</si>
  <si>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</si>
  <si>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</si>
  <si>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</si>
  <si>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</si>
  <si>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</si>
  <si>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</si>
  <si>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</si>
  <si>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</si>
  <si>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</si>
  <si>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</si>
  <si>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</si>
  <si>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</si>
  <si>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</si>
  <si>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</si>
  <si>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</si>
  <si>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</si>
  <si>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</si>
  <si>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</si>
  <si>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</si>
  <si>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</si>
  <si>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</si>
  <si>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</si>
  <si>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</si>
  <si>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</si>
  <si>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</si>
  <si>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</si>
  <si>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</si>
  <si>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</si>
  <si>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</si>
  <si>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</si>
  <si>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</si>
  <si>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</si>
  <si>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</si>
  <si>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</si>
  <si>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</si>
  <si>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</si>
  <si>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</si>
  <si>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</si>
  <si>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</si>
  <si>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</si>
  <si>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</si>
  <si>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</si>
  <si>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</si>
  <si>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</si>
  <si>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</si>
  <si>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</si>
  <si>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</si>
  <si>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</si>
  <si>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</si>
  <si>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</si>
  <si>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</si>
  <si>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</si>
  <si>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</si>
  <si>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</si>
  <si>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</si>
  <si>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</si>
  <si>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</si>
  <si>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</si>
  <si>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</si>
  <si>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</si>
  <si>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</si>
  <si>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</si>
  <si>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</si>
  <si>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</si>
  <si>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</si>
  <si>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</si>
  <si>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</si>
  <si>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</si>
  <si>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</si>
  <si>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</si>
  <si>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</si>
  <si>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</si>
  <si>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</si>
  <si>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</si>
  <si>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</si>
  <si>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</si>
  <si>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</si>
  <si>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</si>
  <si>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</si>
  <si>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</si>
  <si>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</si>
  <si>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</si>
  <si>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</si>
  <si>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</si>
  <si>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</si>
  <si>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</si>
  <si>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</si>
  <si>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</si>
  <si>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</si>
  <si>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</si>
  <si>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</si>
  <si>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</si>
  <si>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</si>
  <si>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</si>
  <si>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</si>
  <si>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</si>
  <si>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</si>
  <si>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</si>
  <si>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</si>
  <si>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</si>
  <si>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</si>
  <si>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</si>
  <si>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</si>
  <si>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</si>
  <si>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</si>
  <si>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</si>
  <si>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</si>
  <si>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</si>
  <si>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</si>
  <si>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</si>
  <si>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</si>
  <si>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</si>
  <si>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</si>
  <si>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</si>
  <si>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</si>
  <si>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</si>
  <si>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</si>
  <si>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</si>
  <si>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</si>
  <si>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</si>
  <si>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</si>
  <si>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</si>
  <si>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</si>
  <si>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</si>
  <si>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</si>
  <si>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</si>
  <si>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</si>
  <si>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</si>
  <si>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</si>
  <si>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</si>
  <si>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</si>
  <si>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</si>
  <si>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</si>
  <si>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</si>
  <si>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</si>
  <si>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</si>
  <si>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</si>
  <si>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</si>
  <si>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</si>
  <si>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</si>
  <si>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</si>
  <si>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</si>
  <si>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</si>
  <si>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</si>
  <si>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</si>
  <si>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</si>
  <si>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</si>
  <si>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</si>
  <si>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</si>
  <si>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</si>
  <si>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</si>
  <si>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</si>
  <si>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</si>
  <si>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</si>
  <si>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</si>
  <si>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</si>
  <si>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</si>
  <si>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</si>
  <si>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</si>
  <si>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</si>
  <si>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</si>
  <si>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</si>
  <si>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</si>
  <si>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</si>
  <si>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</si>
  <si>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</si>
  <si>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</si>
  <si>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</si>
  <si>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</si>
  <si>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</si>
  <si>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</si>
  <si>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</si>
  <si>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</si>
  <si>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</si>
  <si>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</si>
  <si>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</si>
  <si>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</si>
  <si>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</si>
  <si>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</si>
  <si>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</si>
  <si>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</si>
  <si>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</si>
  <si>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</si>
  <si>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</si>
  <si>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</si>
  <si>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</si>
  <si>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</si>
  <si>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</si>
  <si>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</si>
  <si>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</si>
  <si>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</si>
  <si>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</si>
  <si>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</si>
  <si>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</si>
  <si>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</si>
  <si>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</si>
  <si>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</si>
  <si>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</si>
  <si>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</si>
  <si>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</si>
  <si>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</si>
  <si>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</si>
  <si>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</si>
  <si>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</si>
  <si>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</si>
  <si>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</si>
  <si>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</si>
  <si>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</si>
  <si>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</si>
  <si>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</si>
  <si>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</si>
  <si>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</si>
  <si>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</si>
  <si>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</si>
  <si>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</si>
  <si>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</si>
  <si>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</si>
  <si>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</si>
  <si>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</si>
  <si>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</si>
  <si>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</si>
  <si>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</si>
  <si>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</si>
  <si>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</si>
  <si>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</si>
  <si>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</si>
  <si>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</si>
  <si>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</si>
  <si>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</si>
  <si>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</si>
  <si>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</si>
  <si>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</si>
  <si>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</si>
  <si>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</si>
  <si>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</si>
  <si>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</si>
  <si>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</si>
  <si>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</si>
  <si>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</si>
  <si>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</si>
  <si>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</si>
  <si>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</si>
  <si>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</si>
  <si>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</si>
  <si>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</si>
  <si>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</si>
  <si>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</si>
  <si>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</si>
  <si>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</si>
  <si>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</si>
  <si>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</si>
  <si>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</si>
  <si>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</si>
  <si>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</si>
  <si>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</si>
  <si>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</si>
  <si>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</si>
  <si>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</si>
  <si>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</si>
  <si>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</si>
  <si>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</si>
  <si>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</si>
  <si>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</si>
  <si>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</si>
  <si>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</si>
  <si>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</si>
  <si>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</si>
  <si>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</si>
  <si>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</si>
  <si>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</si>
  <si>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</si>
  <si>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</si>
  <si>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</si>
  <si>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</si>
  <si>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</si>
  <si>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</si>
  <si>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</si>
  <si>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</si>
  <si>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</si>
  <si>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</si>
  <si>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</si>
  <si>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</si>
  <si>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</si>
  <si>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</si>
  <si>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</si>
  <si>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</si>
  <si>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</si>
  <si>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</si>
  <si>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</si>
  <si>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</si>
  <si>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</si>
  <si>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</si>
  <si>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</si>
  <si>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</si>
  <si>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</si>
  <si>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</si>
  <si>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</si>
  <si>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</si>
  <si>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</si>
  <si>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</si>
  <si>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</si>
  <si>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</si>
  <si>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</si>
  <si>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</si>
  <si>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</si>
  <si>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</si>
  <si>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</si>
  <si>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</si>
  <si>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</si>
  <si>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</si>
  <si>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</si>
  <si>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</si>
  <si>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</si>
  <si>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</si>
  <si>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</si>
  <si>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</si>
  <si>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</si>
  <si>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</si>
  <si>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</si>
  <si>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</si>
  <si>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</si>
  <si>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</si>
  <si>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</si>
  <si>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</si>
  <si>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</si>
  <si>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</si>
  <si>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</si>
  <si>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</si>
  <si>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</si>
  <si>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</si>
  <si>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</si>
  <si>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</si>
  <si>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</si>
  <si>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</si>
  <si>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</si>
  <si>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</si>
  <si>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</si>
  <si>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</si>
  <si>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</si>
  <si>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</si>
  <si>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</si>
  <si>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</si>
  <si>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</si>
  <si>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</si>
  <si>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</si>
  <si>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</si>
  <si>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</si>
  <si>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</si>
  <si>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</si>
  <si>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</si>
  <si>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</si>
  <si>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</si>
  <si>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</si>
  <si>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</si>
  <si>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</si>
  <si>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</si>
  <si>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</si>
  <si>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</si>
  <si>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</si>
  <si>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</si>
  <si>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</si>
  <si>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</si>
  <si>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</si>
  <si>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</si>
  <si>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</si>
  <si>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</si>
  <si>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</si>
  <si>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</si>
  <si>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</si>
  <si>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</si>
  <si>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</si>
  <si>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</si>
  <si>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</si>
  <si>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</si>
  <si>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</si>
  <si>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</si>
  <si>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</si>
  <si>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</si>
  <si>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</si>
  <si>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</si>
  <si>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</si>
  <si>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</si>
  <si>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</si>
  <si>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</si>
  <si>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</si>
  <si>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</si>
  <si>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</si>
  <si>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</si>
  <si>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</si>
  <si>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</si>
  <si>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</si>
  <si>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Георги Илиев Налбантски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</si>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</sst>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44651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44684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44651</v>
      </c>
    </row>
    <row r="11" spans="1:2" ht="15">
      <c r="A11" s="7" t="s">
        <v>666</v>
      </c>
      <c r="B11" s="357">
        <v>44684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693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7" t="s">
        <v>688</v>
      </c>
    </row>
    <row r="24" spans="1:2" ht="15">
      <c r="A24" s="10" t="s">
        <v>612</v>
      </c>
      <c r="B24" s="478" t="s">
        <v>689</v>
      </c>
    </row>
    <row r="25" spans="1:2" ht="15">
      <c r="A25" s="7" t="s">
        <v>615</v>
      </c>
      <c r="B25" s="479" t="s">
        <v>690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H67" sqref="H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1243</v>
      </c>
      <c r="D20" s="377">
        <f>SUM(D12:D19)</f>
        <v>1243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25086</v>
      </c>
      <c r="D21" s="268">
        <v>25241</v>
      </c>
      <c r="E21" s="76" t="s">
        <v>58</v>
      </c>
      <c r="F21" s="80" t="s">
        <v>59</v>
      </c>
      <c r="G21" s="138">
        <v>414</v>
      </c>
      <c r="H21" s="137">
        <v>414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887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3303</v>
      </c>
      <c r="H28" s="375">
        <f>SUM(H29:H31)</f>
        <v>789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5697</v>
      </c>
      <c r="H29" s="137">
        <v>3183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2514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-49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3254</v>
      </c>
      <c r="H34" s="377">
        <f>H28+H32+H33</f>
        <v>3303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23869</v>
      </c>
      <c r="H37" s="379">
        <f>H26+H18+H34</f>
        <v>23918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1750</v>
      </c>
      <c r="H45" s="137">
        <v>1900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1750</v>
      </c>
      <c r="H50" s="375">
        <f>SUM(H44:H49)</f>
        <v>1900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26333</v>
      </c>
      <c r="D56" s="381">
        <f>D20+D21+D22+D28+D33+D46+D52+D54+D55</f>
        <v>26488</v>
      </c>
      <c r="E56" s="87" t="s">
        <v>557</v>
      </c>
      <c r="F56" s="86" t="s">
        <v>172</v>
      </c>
      <c r="G56" s="378">
        <f>G50+G52+G53+G54+G55</f>
        <v>1750</v>
      </c>
      <c r="H56" s="379">
        <f>H50+H52+H53+H54+H55</f>
        <v>1900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1203</v>
      </c>
      <c r="H61" s="375">
        <f>SUM(H62:H68)</f>
        <v>1170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67</v>
      </c>
      <c r="H64" s="137">
        <v>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1100</v>
      </c>
      <c r="H65" s="137">
        <v>1100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33</v>
      </c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7">
        <v>2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1204</v>
      </c>
      <c r="H71" s="377">
        <f>H59+H60+H61+H69+H70</f>
        <v>1172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233</v>
      </c>
      <c r="D73" s="137">
        <v>263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59</v>
      </c>
      <c r="D75" s="137">
        <v>59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292</v>
      </c>
      <c r="D76" s="377">
        <f>SUM(D68:D75)</f>
        <v>322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1204</v>
      </c>
      <c r="H79" s="379">
        <f>H71+H73+H75+H77</f>
        <v>1172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197</v>
      </c>
      <c r="D89" s="137">
        <v>179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198</v>
      </c>
      <c r="D92" s="377">
        <f>SUM(D88:D91)</f>
        <v>180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490</v>
      </c>
      <c r="D94" s="381">
        <f>D65+D76+D85+D92+D93</f>
        <v>502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26823</v>
      </c>
      <c r="D95" s="383">
        <f>D94+D56</f>
        <v>26990</v>
      </c>
      <c r="E95" s="169" t="s">
        <v>633</v>
      </c>
      <c r="F95" s="280" t="s">
        <v>268</v>
      </c>
      <c r="G95" s="382">
        <f>G37+G40+G56+G79</f>
        <v>26823</v>
      </c>
      <c r="H95" s="383">
        <f>H37+H40+H56+H79</f>
        <v>26990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44684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59</v>
      </c>
      <c r="D13" s="257">
        <v>63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>
        <v>54</v>
      </c>
      <c r="H14" s="257">
        <v>52</v>
      </c>
    </row>
    <row r="15" spans="1:8" ht="15">
      <c r="A15" s="135" t="s">
        <v>287</v>
      </c>
      <c r="B15" s="131" t="s">
        <v>288</v>
      </c>
      <c r="C15" s="256">
        <v>8</v>
      </c>
      <c r="D15" s="257">
        <v>13</v>
      </c>
      <c r="E15" s="185" t="s">
        <v>79</v>
      </c>
      <c r="F15" s="180" t="s">
        <v>289</v>
      </c>
      <c r="G15" s="256">
        <v>128</v>
      </c>
      <c r="H15" s="257"/>
    </row>
    <row r="16" spans="1:8" ht="15.75">
      <c r="A16" s="135" t="s">
        <v>290</v>
      </c>
      <c r="B16" s="131" t="s">
        <v>291</v>
      </c>
      <c r="C16" s="256"/>
      <c r="D16" s="257">
        <v>1</v>
      </c>
      <c r="E16" s="176" t="s">
        <v>52</v>
      </c>
      <c r="F16" s="204" t="s">
        <v>292</v>
      </c>
      <c r="G16" s="407">
        <f>SUM(G12:G15)</f>
        <v>182</v>
      </c>
      <c r="H16" s="408">
        <f>SUM(H12:H15)</f>
        <v>52</v>
      </c>
    </row>
    <row r="17" spans="1:8" ht="30.75">
      <c r="A17" s="135" t="s">
        <v>293</v>
      </c>
      <c r="B17" s="131" t="s">
        <v>294</v>
      </c>
      <c r="C17" s="256">
        <v>155</v>
      </c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222</v>
      </c>
      <c r="D22" s="408">
        <f>SUM(D12:D18)+D19</f>
        <v>80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9</v>
      </c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231</v>
      </c>
      <c r="D31" s="414">
        <f>D29+D22</f>
        <v>80</v>
      </c>
      <c r="E31" s="191" t="s">
        <v>548</v>
      </c>
      <c r="F31" s="206" t="s">
        <v>331</v>
      </c>
      <c r="G31" s="193">
        <f>G16+G18+G27</f>
        <v>182</v>
      </c>
      <c r="H31" s="194">
        <f>H16+H18+H27</f>
        <v>52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49</v>
      </c>
      <c r="H33" s="408">
        <f>IF((D31-H31)&gt;0,D31-H31,0)</f>
        <v>28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231</v>
      </c>
      <c r="D36" s="416">
        <f>D31-D34+D35</f>
        <v>80</v>
      </c>
      <c r="E36" s="202" t="s">
        <v>346</v>
      </c>
      <c r="F36" s="196" t="s">
        <v>347</v>
      </c>
      <c r="G36" s="207">
        <f>G35-G34+G31</f>
        <v>182</v>
      </c>
      <c r="H36" s="208">
        <f>H35-H34+H31</f>
        <v>52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49</v>
      </c>
      <c r="H37" s="194">
        <f>IF((D36-H36)&gt;0,D36-H36,0)</f>
        <v>28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49</v>
      </c>
      <c r="H42" s="184">
        <f>IF(H37&gt;0,IF(D38+H37&lt;0,0,D38+H37),IF(D37-D38&lt;0,D38-D37,0))</f>
        <v>28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49</v>
      </c>
      <c r="H44" s="208">
        <f>IF(D42=0,IF(H42-H43&gt;0,H42-H43+D43,0),IF(D42-D43&lt;0,D43-D42+H43,0))</f>
        <v>28</v>
      </c>
    </row>
    <row r="45" spans="1:8" ht="15.75" thickBot="1">
      <c r="A45" s="210" t="s">
        <v>371</v>
      </c>
      <c r="B45" s="211" t="s">
        <v>372</v>
      </c>
      <c r="C45" s="409">
        <f>C36+C38+C42</f>
        <v>231</v>
      </c>
      <c r="D45" s="410">
        <f>D36+D38+D42</f>
        <v>80</v>
      </c>
      <c r="E45" s="210" t="s">
        <v>373</v>
      </c>
      <c r="F45" s="212" t="s">
        <v>374</v>
      </c>
      <c r="G45" s="409">
        <f>G42+G36</f>
        <v>231</v>
      </c>
      <c r="H45" s="410">
        <f>H42+H36</f>
        <v>80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44684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45" sqref="A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218</v>
      </c>
      <c r="D11" s="137">
        <v>63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-33</v>
      </c>
      <c r="D12" s="137">
        <v>-33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-6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-224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178</v>
      </c>
      <c r="D21" s="438">
        <f>SUM(D11:D20)</f>
        <v>-214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-150</v>
      </c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-10</v>
      </c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>
        <v>-25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-160</v>
      </c>
      <c r="D43" s="440">
        <f>SUM(D35:D42)</f>
        <v>-25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18</v>
      </c>
      <c r="D44" s="247">
        <f>D43+D33+D21</f>
        <v>-239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180</v>
      </c>
      <c r="D45" s="249">
        <v>405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198</v>
      </c>
      <c r="D46" s="251">
        <f>D45+D44</f>
        <v>166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198</v>
      </c>
      <c r="D47" s="238">
        <v>166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44684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E25" sqref="E2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414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5697</v>
      </c>
      <c r="J13" s="363">
        <f>'1-Баланс'!H30+'1-Баланс'!H33</f>
        <v>-2212</v>
      </c>
      <c r="K13" s="364"/>
      <c r="L13" s="363">
        <f>SUM(C13:K13)</f>
        <v>24100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414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5697</v>
      </c>
      <c r="J17" s="432">
        <f t="shared" si="2"/>
        <v>-2394</v>
      </c>
      <c r="K17" s="432">
        <f t="shared" si="2"/>
        <v>0</v>
      </c>
      <c r="L17" s="363">
        <f t="shared" si="1"/>
        <v>23918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-49</v>
      </c>
      <c r="K18" s="364"/>
      <c r="L18" s="363">
        <f t="shared" si="1"/>
        <v>-49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5697</v>
      </c>
      <c r="J31" s="432">
        <f t="shared" si="6"/>
        <v>-2443</v>
      </c>
      <c r="K31" s="432">
        <f t="shared" si="6"/>
        <v>0</v>
      </c>
      <c r="L31" s="363">
        <f t="shared" si="1"/>
        <v>23869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5697</v>
      </c>
      <c r="J34" s="366">
        <f t="shared" si="7"/>
        <v>-2443</v>
      </c>
      <c r="K34" s="366">
        <f t="shared" si="7"/>
        <v>0</v>
      </c>
      <c r="L34" s="430">
        <f t="shared" si="1"/>
        <v>23869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44684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694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44684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26823</v>
      </c>
      <c r="D6" s="454">
        <f aca="true" t="shared" si="0" ref="D6:D15">C6-E6</f>
        <v>0</v>
      </c>
      <c r="E6" s="453">
        <f>'1-Баланс'!G95</f>
        <v>26823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23869</v>
      </c>
      <c r="D7" s="454">
        <f t="shared" si="0"/>
        <v>4141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-49</v>
      </c>
      <c r="D8" s="454">
        <f t="shared" si="0"/>
        <v>0</v>
      </c>
      <c r="E8" s="453">
        <f>ABS('2-Отчет за доходите'!C44)-ABS('2-Отчет за доходите'!G44)</f>
        <v>-49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180</v>
      </c>
      <c r="D9" s="454">
        <f t="shared" si="0"/>
        <v>0</v>
      </c>
      <c r="E9" s="453">
        <f>'3-Отчет за паричния поток'!C45</f>
        <v>180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198</v>
      </c>
      <c r="D10" s="454">
        <f t="shared" si="0"/>
        <v>0</v>
      </c>
      <c r="E10" s="453">
        <f>'3-Отчет за паричния поток'!C46</f>
        <v>198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23869</v>
      </c>
      <c r="D11" s="454">
        <f t="shared" si="0"/>
        <v>0</v>
      </c>
      <c r="E11" s="453">
        <f>'4-Отчет за собствения капитал'!L34</f>
        <v>23869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-0.2692307692307692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-0.002052871925929029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-0.016587677725118485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-0.0018267904410394064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0.7878787878787878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0.4069767441860465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0.4069767441860465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0.1644518272425249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0.1644518272425249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0.006911479892150534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0.006785221638146367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0.068308677153675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0.12375885039172146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0.11012936658837563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0.00037705810884410744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0.04945054945054945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328.22222222222223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1243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25086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26333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233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59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292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197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198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490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26823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3303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5697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-49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3254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23869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1750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1750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1750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1203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67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1100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1204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1204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26823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155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222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231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231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231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54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128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182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182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49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182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49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49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49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231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218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-33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178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-150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-160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180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198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198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414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414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5697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5697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5697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5697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-49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-2443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-2443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24100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23918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-49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23869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23869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2022-05-02T20:34:49Z</dcterms:modified>
  <cp:category/>
  <cp:version/>
  <cp:contentType/>
  <cp:contentStatus/>
</cp:coreProperties>
</file>