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320" windowHeight="5670" activeTab="0"/>
  </bookViews>
  <sheets>
    <sheet name="OD" sheetId="1" r:id="rId1"/>
    <sheet name="OFS" sheetId="2" r:id="rId2"/>
    <sheet name="OPP" sheetId="3" r:id="rId3"/>
    <sheet name="OSK" sheetId="4" r:id="rId4"/>
    <sheet name="Доход на акция" sheetId="5" r:id="rId5"/>
    <sheet name="Показатели" sheetId="6" r:id="rId6"/>
    <sheet name="Sheet1" sheetId="7" r:id="rId7"/>
  </sheets>
  <externalReferences>
    <externalReference r:id="rId10"/>
    <externalReference r:id="rId11"/>
  </externalReferences>
  <definedNames>
    <definedName name="_xlnm.Print_Area" localSheetId="0">'OD'!$A$1:$G$115</definedName>
    <definedName name="_xlnm.Print_Area" localSheetId="2">'OPP'!$A$1:$E$82</definedName>
    <definedName name="_xlnm.Print_Area" localSheetId="3">'OSK'!$A$1:$S$132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 xml:space="preserve">RRSM BX Внимание: В колона С - Приложение цифрите, които сме поставили се теглят от Sheet "More information".  Променете номерацията в зависимост от статиите които имате в първата колона. Ту ще се промени автоматично.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C9" authorId="0">
      <text>
        <r>
          <rPr>
            <b/>
            <sz val="8"/>
            <color indexed="10"/>
            <rFont val="Tahoma"/>
            <family val="2"/>
          </rPr>
          <t xml:space="preserve"> RSM BX Внимание: В колона С - Приложение цифрите, които сме поставили се теглят от Sheet "More information".  Променете номерацията в зависимост от статиите които имате в първата колона. Ту ще се промени автоматично.</t>
        </r>
      </text>
    </comment>
    <comment ref="C11" authorId="0">
      <text>
        <r>
          <rPr>
            <b/>
            <sz val="8"/>
            <color indexed="10"/>
            <rFont val="Tahoma"/>
            <family val="2"/>
          </rPr>
          <t xml:space="preserve"> RSM BX Внимание: В колона С - Приложение цифрите, които сме поставили се теглят от Sheet "More information".  Променете номерацията в зависимост от статиите които имате в първата колона. Ту ще се промени автоматично.</t>
        </r>
      </text>
    </comment>
    <comment ref="C13" authorId="0">
      <text>
        <r>
          <rPr>
            <b/>
            <sz val="8"/>
            <color indexed="10"/>
            <rFont val="Tahoma"/>
            <family val="2"/>
          </rPr>
          <t xml:space="preserve"> RSM BX Внимание: В колона С - Приложение цифрите, които сме поставили се теглят от Sheet "More information".  Променете номерацията в зависимост от статиите които имате в първата колона. Ту ще се промени автоматично.</t>
        </r>
      </text>
    </comment>
  </commentList>
</comments>
</file>

<file path=xl/sharedStrings.xml><?xml version="1.0" encoding="utf-8"?>
<sst xmlns="http://schemas.openxmlformats.org/spreadsheetml/2006/main" count="543" uniqueCount="365">
  <si>
    <t>Приложение</t>
  </si>
  <si>
    <t>BGN'000</t>
  </si>
  <si>
    <t>Продължаващи дейности</t>
  </si>
  <si>
    <t>Нетни приходи от продажби</t>
  </si>
  <si>
    <t>1.1.1.</t>
  </si>
  <si>
    <t>Продукция</t>
  </si>
  <si>
    <t>Стоки</t>
  </si>
  <si>
    <t>Услуги</t>
  </si>
  <si>
    <t>Възнаграждения за права</t>
  </si>
  <si>
    <t>Други приходи</t>
  </si>
  <si>
    <t>1.1.2.</t>
  </si>
  <si>
    <t xml:space="preserve">Приходи от безвъзмездни средства, предоставени от държавата
</t>
  </si>
  <si>
    <t>1.1.3.</t>
  </si>
  <si>
    <t>Финансови приходи</t>
  </si>
  <si>
    <t>Общо приходи от продължаващи дейности</t>
  </si>
  <si>
    <t>Разходи по икономически елементи</t>
  </si>
  <si>
    <t>Използвани суровини, материали и консумативи</t>
  </si>
  <si>
    <t>1.2.1.</t>
  </si>
  <si>
    <t>Разходи за външни услуги</t>
  </si>
  <si>
    <t>1.2.2.</t>
  </si>
  <si>
    <t>Разходи за амортизации</t>
  </si>
  <si>
    <t>1.2.3.</t>
  </si>
  <si>
    <t>Разходи за персонала</t>
  </si>
  <si>
    <t>1.2.4.</t>
  </si>
  <si>
    <t>1.2.5.</t>
  </si>
  <si>
    <t>Други разходи</t>
  </si>
  <si>
    <t>1.2.6.</t>
  </si>
  <si>
    <t>Суми с корективен характер</t>
  </si>
  <si>
    <t>1.2.7.</t>
  </si>
  <si>
    <t>Себестойност на продадените стоки и други краткотрайни активи (без продукция)</t>
  </si>
  <si>
    <t>Разходи капитализирани в стойността на активи</t>
  </si>
  <si>
    <t>Промени в наличностите на готовата продукция и незавършено производство</t>
  </si>
  <si>
    <t>Други</t>
  </si>
  <si>
    <t xml:space="preserve">Финансови разходи </t>
  </si>
  <si>
    <t>1.2.8.</t>
  </si>
  <si>
    <t xml:space="preserve">Общо разходи от продължаващи дейности без разходи за данъци </t>
  </si>
  <si>
    <t>Печалба/загуба от оперативната дейност</t>
  </si>
  <si>
    <t>Печалби и загуби от операции, които се отчитат нетно</t>
  </si>
  <si>
    <t>1.2.9.</t>
  </si>
  <si>
    <t>Дял от печалбите или загубите на асоциирани и съвместни предприятия,
отчетен по метода на собствения капитал</t>
  </si>
  <si>
    <t>1.2.10.</t>
  </si>
  <si>
    <t>Печалба/загуба от продължаващи дейности преди разходи за данъци</t>
  </si>
  <si>
    <t>Разход за данъци от продължаващи дейности</t>
  </si>
  <si>
    <t>1.2.11.</t>
  </si>
  <si>
    <t>Печалба/загуба за периода от продължаващи дейности</t>
  </si>
  <si>
    <t>Печалба/загуба за периода от преустановени дейности, нетно от разходи за данъци</t>
  </si>
  <si>
    <t>1.2.12.</t>
  </si>
  <si>
    <t>Печалба/загуба за периода</t>
  </si>
  <si>
    <t>в т.ч. за групата</t>
  </si>
  <si>
    <t xml:space="preserve">Друг всеобхватен доход, представен преди свързаните данъчни ефекти </t>
  </si>
  <si>
    <t>1.2.13.</t>
  </si>
  <si>
    <t xml:space="preserve">Компоненти на друг всеобхватен доход, които няма да бъдат прекласифицирани към печалба или загуба преди облагане с данъци </t>
  </si>
  <si>
    <t xml:space="preserve">Печалба (загуба) от инвестиции в капиталови инструменти </t>
  </si>
  <si>
    <t>Печалба (загуба) от преоценки</t>
  </si>
  <si>
    <t>Актюерски печалби (загуби) планове за дефинирани доходи</t>
  </si>
  <si>
    <t>Последиците от ограничението в МСС 19, параграф 58 б</t>
  </si>
  <si>
    <t>Печалби (загуби) от преоценките на планове за дефинирани доходи</t>
  </si>
  <si>
    <t>Промени в справедливата стойност на финансов пасив свързани с промени в кредитния риск на задължението</t>
  </si>
  <si>
    <t>Дял от друг всеобхватен доход от инвестиции, отчитани по метода на собствения капитал</t>
  </si>
  <si>
    <t>Общо друг всеобхватен доход, които няма да бъдат прекласифицирани към печалба или загуба преди облагане с данъци</t>
  </si>
  <si>
    <t xml:space="preserve">Компонентите на друг всеобхватен доход, които ще бъдат прекласифицирани към печалба или загуба преди облагане с данъци </t>
  </si>
  <si>
    <t>Курсови разлики от преизчисление на чуждестранни дейности</t>
  </si>
  <si>
    <t xml:space="preserve"> </t>
  </si>
  <si>
    <t xml:space="preserve"> - Нетни печалби (загуби) от курсови разлики от преизчисление на чуждестранни дейности</t>
  </si>
  <si>
    <t xml:space="preserve"> - Корекции от прекласификация на курсовите разлики, свързани от преизчисление на чуждестранни дейности</t>
  </si>
  <si>
    <t>Финансови активи на разположение за продажба</t>
  </si>
  <si>
    <t xml:space="preserve"> - Печалби (загуби) от преоценяване на финансови активи на разположение за продажба</t>
  </si>
  <si>
    <t xml:space="preserve"> - Корекции от прекласификация на финансови активи на разположение за продажба</t>
  </si>
  <si>
    <t>Хеджиране на парични потоци</t>
  </si>
  <si>
    <t xml:space="preserve"> - Печалби (загуби) от хеджиране на парични потоци</t>
  </si>
  <si>
    <t xml:space="preserve"> - Корекции от прекласификация на хеджиране на парични потоци </t>
  </si>
  <si>
    <t xml:space="preserve">  - Стойността, която е извадена от собствения капитал през периода и е включена в първоначалната цена на придобиване или друга отчетна стойност на нефинансов актив или нефинансов пасив, чието придобиване или възникване е било хеджирано като много вероятна прогнозна сделка</t>
  </si>
  <si>
    <t xml:space="preserve">Хеджиране на нетна инвестиция в чуждестранна дейност </t>
  </si>
  <si>
    <t xml:space="preserve"> - Нетни печалби (загуби) от хеджиране на нетна инвестиция в чуждестранна дейност</t>
  </si>
  <si>
    <t xml:space="preserve"> - Корекции от прекласификация за хеджиране на нетна инвестиция в чуждестранна дейност</t>
  </si>
  <si>
    <t>Дял на другия всеобхватен доход на асоциирани и съвместни предприятия, отчетени за използване на метода на собствения капитал, които ще бъдат прекласифицирани към печалба или загуба</t>
  </si>
  <si>
    <t>Общо друг всеобхватен доход, които ще бъдат прекласифицирани към печалба или загуба преди облагане с данъци</t>
  </si>
  <si>
    <t xml:space="preserve">Данък върху доходите, свързани с компоненти на друг всеобхватен доход, които няма да бъдат прекласифицирани към печалба или загуба </t>
  </si>
  <si>
    <t xml:space="preserve">Данък върху доходите, свързани с компоненти на друг всеобхватен доход, които ще бъдат прекласифицирани към печалбата или загубата </t>
  </si>
  <si>
    <t>Данък върху дохода, отнасящ се до компонентите на друг всеобхватен доход</t>
  </si>
  <si>
    <t>Друг всеобхватен доход за периода, нетно от данъци</t>
  </si>
  <si>
    <t>Общо всеобхватен доход за периода</t>
  </si>
  <si>
    <t>Доход на акция</t>
  </si>
  <si>
    <t>1.2.14.</t>
  </si>
  <si>
    <t>в т.ч. от продължаващи дейности</t>
  </si>
  <si>
    <t>в т.ч. от преустановени дейности</t>
  </si>
  <si>
    <t>Доход  на акция с намалена стойност</t>
  </si>
  <si>
    <t/>
  </si>
  <si>
    <t>Представляващи:</t>
  </si>
  <si>
    <t xml:space="preserve">Явор Хайтов </t>
  </si>
  <si>
    <t>Съставител:</t>
  </si>
  <si>
    <t>Фисконсултинг ООД</t>
  </si>
  <si>
    <t>Заверил:</t>
  </si>
  <si>
    <t>"ЕР ЕС ЕМ Би Екс" ООД</t>
  </si>
  <si>
    <t>АКТИВ</t>
  </si>
  <si>
    <t>Нетекущи активи</t>
  </si>
  <si>
    <t>Имоти, съоръжения, машини и оборудване</t>
  </si>
  <si>
    <t>2.1.</t>
  </si>
  <si>
    <t>Инвестиционни имоти</t>
  </si>
  <si>
    <t>2.2.</t>
  </si>
  <si>
    <t>Търговска репутация</t>
  </si>
  <si>
    <t>2.3.</t>
  </si>
  <si>
    <t>Нематериални активи, различни от репутация</t>
  </si>
  <si>
    <t>2.4.</t>
  </si>
  <si>
    <t>Инвестиции, отчетени  по метода на собствения капитал</t>
  </si>
  <si>
    <t>2.5.</t>
  </si>
  <si>
    <t>Инвестиции в дъщерни, съвместни и асоциирани предприятия</t>
  </si>
  <si>
    <t>2.6.</t>
  </si>
  <si>
    <t>2.7.</t>
  </si>
  <si>
    <t>Търговски и други нетекущи вземания</t>
  </si>
  <si>
    <t>2.8.</t>
  </si>
  <si>
    <t>Нетекущи материални запаси</t>
  </si>
  <si>
    <t>2.9.</t>
  </si>
  <si>
    <t>Активи по отсрочени данъци</t>
  </si>
  <si>
    <t>2.10.</t>
  </si>
  <si>
    <t>Текущи данъчни активи, нетекуща част</t>
  </si>
  <si>
    <t>2.11.</t>
  </si>
  <si>
    <t>Нетекущи финансови активи</t>
  </si>
  <si>
    <t>2.12.</t>
  </si>
  <si>
    <t>Нетекущи нефинансови активи</t>
  </si>
  <si>
    <t>2.13.</t>
  </si>
  <si>
    <t>Нетекущи непарични активи, заложени като обезпечение, за които приобретателят има право по силата на договор или обичай да продаде или заложи отново обезпечение</t>
  </si>
  <si>
    <t>2.14.</t>
  </si>
  <si>
    <t>Общо нетекущи активи</t>
  </si>
  <si>
    <t>Текущи активи</t>
  </si>
  <si>
    <t>Текущи материални запаси</t>
  </si>
  <si>
    <t>2.15.</t>
  </si>
  <si>
    <t>Текущи търговски и други вземания</t>
  </si>
  <si>
    <t>2.16.</t>
  </si>
  <si>
    <t>Текущи данъчни активи</t>
  </si>
  <si>
    <t>2.17.</t>
  </si>
  <si>
    <t>Текущи биологични активи</t>
  </si>
  <si>
    <t>2.18.</t>
  </si>
  <si>
    <t>Текущи финансови активи</t>
  </si>
  <si>
    <t>2.19.</t>
  </si>
  <si>
    <t>Текущи нефинансови активи</t>
  </si>
  <si>
    <t>2.20.</t>
  </si>
  <si>
    <t>Парични средства</t>
  </si>
  <si>
    <t>Текущи непарични активи, заложени като обезпечение, за които приобретателят има право по силата на договор или обичай да продаде или заложи отново обезпечение</t>
  </si>
  <si>
    <t>2.22.</t>
  </si>
  <si>
    <t>Общо текущи активи, различни от нетекущите активи или групи за изваждане от употреба, класифицирани като държани за продажба или като държан за разпределение към собствениците</t>
  </si>
  <si>
    <t>2.23.</t>
  </si>
  <si>
    <t>Нетекущи активи или групи за изваждане от употреба, класифицирани като държани за продажба или държани за разпределение към собствениците</t>
  </si>
  <si>
    <t>2.24.</t>
  </si>
  <si>
    <t>Общо текущи активи</t>
  </si>
  <si>
    <t>Общо активи</t>
  </si>
  <si>
    <t xml:space="preserve">СОБСТВЕН КАПИТАЛ  и ПАСИВИ  </t>
  </si>
  <si>
    <t>Собствен капитал</t>
  </si>
  <si>
    <t>Основен капитал</t>
  </si>
  <si>
    <t>Регистриран капитал</t>
  </si>
  <si>
    <t>Невнесен капитал</t>
  </si>
  <si>
    <t>Изкупени собствени акции</t>
  </si>
  <si>
    <t>Премии от емисии</t>
  </si>
  <si>
    <t>Резерви</t>
  </si>
  <si>
    <t>Финансов резултат</t>
  </si>
  <si>
    <t>Неразпределени печалби/непокрити загуби</t>
  </si>
  <si>
    <t>Печалба/загуба за годината</t>
  </si>
  <si>
    <t>Общо собствен капитал</t>
  </si>
  <si>
    <t>Нетекущи  пасиви</t>
  </si>
  <si>
    <t>Нетекущи провизии</t>
  </si>
  <si>
    <t>Нетекущи задължения към персонала</t>
  </si>
  <si>
    <t>2.28.</t>
  </si>
  <si>
    <t>Пасиви по отсрочени данъци</t>
  </si>
  <si>
    <t>Нетекуща част на текущи данъчни задължения</t>
  </si>
  <si>
    <t>2.30.</t>
  </si>
  <si>
    <t>Други нетекущи нефинансови пасиви</t>
  </si>
  <si>
    <t>2.32.</t>
  </si>
  <si>
    <t>Правителствени дарения нетекуща част</t>
  </si>
  <si>
    <t>2.33.</t>
  </si>
  <si>
    <t>Общо нетекущи  пасиви</t>
  </si>
  <si>
    <t>Текущи пасиви</t>
  </si>
  <si>
    <t>Текущи провизии</t>
  </si>
  <si>
    <t>Текущи търговски и други задължения</t>
  </si>
  <si>
    <t>Текущи задължения към персонала</t>
  </si>
  <si>
    <t>Текуща част на текущи данъчни задължения</t>
  </si>
  <si>
    <t>Други текущи нефинансови пасиви</t>
  </si>
  <si>
    <t>2.39.</t>
  </si>
  <si>
    <t>Общо текущи задължения, с изключение на пасивите, включени групи за изваждане от употреба, класифицирани като държани за продажба</t>
  </si>
  <si>
    <t>2.40.</t>
  </si>
  <si>
    <t>Задължения, включени в изваждане от употреба, класифицирани групи като държани за продажба</t>
  </si>
  <si>
    <t>2.41.</t>
  </si>
  <si>
    <t>Правителствени дарения текуща част</t>
  </si>
  <si>
    <t>2.42.</t>
  </si>
  <si>
    <t>Общо текущи пасиви</t>
  </si>
  <si>
    <t>Общо пасиви</t>
  </si>
  <si>
    <t>Общо собствен капитал и пасиви</t>
  </si>
  <si>
    <t>31.12.2012г.</t>
  </si>
  <si>
    <t>Собствен капитал за групата</t>
  </si>
  <si>
    <t>Неконтролиращо участие</t>
  </si>
  <si>
    <t>Парични 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</si>
  <si>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</si>
  <si>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</si>
  <si>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</si>
  <si>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Платени/възстановени данъци (без корпоративни данъци )</t>
  </si>
  <si>
    <t xml:space="preserve">Платени/възстановени  корпоративни данъци </t>
  </si>
  <si>
    <t>Получени лихви</t>
  </si>
  <si>
    <t>Платени лихви</t>
  </si>
  <si>
    <t>Други плащания, нетно</t>
  </si>
  <si>
    <t>Нетни парични потоци от оперативна дейност</t>
  </si>
  <si>
    <t>Парични потоци от инвестиционна дейност</t>
  </si>
  <si>
    <t xml:space="preserve">Потоци от загубата на контрол над дъщерни предприятия или други стопански единици
</t>
  </si>
  <si>
    <t>Постъпления от продажби на интереси в съвместни предприятия</t>
  </si>
  <si>
    <t>Плащания за придобиване на дялове в съвместни предприятия</t>
  </si>
  <si>
    <t>Постъпления от продажби на имоти, машини, съоръжения и оборудване</t>
  </si>
  <si>
    <t>Покупка на имоти, машини, съоръжения и оборудване</t>
  </si>
  <si>
    <t>Постъпления от продажба на нематериални активи</t>
  </si>
  <si>
    <t>Придобиване на нематериални активи</t>
  </si>
  <si>
    <t>Постъпления от продажби на други дълготрайни активи</t>
  </si>
  <si>
    <t>Покупка на други дълготрайни активи</t>
  </si>
  <si>
    <t>Постъпления от правителствени дарения</t>
  </si>
  <si>
    <t>Паричните аванси и кредити, предоставени на трети страни</t>
  </si>
  <si>
    <t>Постъпления от изплащане на аванси и кредити, предоставени на трети страни</t>
  </si>
  <si>
    <t>Плащания за бъдещи договори, форуърдни договори, опционни договори и суапови договори</t>
  </si>
  <si>
    <t>Постъпления от бъдещи договори, форуърдни договори, опционни договори и суапови договори</t>
  </si>
  <si>
    <t>Получени дивиденти</t>
  </si>
  <si>
    <t>Данъчно облагане - възстановен (платен)</t>
  </si>
  <si>
    <t>Други плащания (нетно)</t>
  </si>
  <si>
    <t>Нето парични средства  използвани в инвестиционната дейност</t>
  </si>
  <si>
    <t>Парични потоци от финансова дейност</t>
  </si>
  <si>
    <t>Постъпления от промени в притежаваните участия в дъщерни предприятия, които не водят до загуба на контрол</t>
  </si>
  <si>
    <t>Плащания от промени в притежаваните участия в дъщерните предприятия, които не водят до загуба на контрол</t>
  </si>
  <si>
    <t>Постъпления от емитирането на акции или други капиталови инструменти</t>
  </si>
  <si>
    <t>Плащания за обратно изкупуване на акции или други капиталови инструменти</t>
  </si>
  <si>
    <t>Постъпления по получени  заеми</t>
  </si>
  <si>
    <t>Плащания по получени заеми</t>
  </si>
  <si>
    <t>Плащания  на задължения по финансов лизинг</t>
  </si>
  <si>
    <t>Плащания от разпределение на печалба / дивиденти</t>
  </si>
  <si>
    <t>Постъпления от разпределение на печалба / дивиденти</t>
  </si>
  <si>
    <t>Възстановени (платени) данъци от печалбата</t>
  </si>
  <si>
    <t>Други парични потоци от финансова дейност</t>
  </si>
  <si>
    <t>Нето парични средства използвани във финансовата дейност</t>
  </si>
  <si>
    <t>Нетно увеличение (намаление) на паричните средства и паричните еквиваленти преди ефектът от промените в обменните курсове</t>
  </si>
  <si>
    <t>Ефект от промените във валутните курсове върху паричните средства и паричните еквиваленти</t>
  </si>
  <si>
    <t xml:space="preserve">Нетно увеличение (намаление) на паричните средства и паричните еквиваленти </t>
  </si>
  <si>
    <t>Парични средства и парични еквиваленти на 1 януари</t>
  </si>
  <si>
    <t>Общо собствен капитал, принадлежащ на групата</t>
  </si>
  <si>
    <t>Резерв от последващи оценки</t>
  </si>
  <si>
    <t>Други Резерви</t>
  </si>
  <si>
    <t>Натрупани печалби/ загуби</t>
  </si>
  <si>
    <t xml:space="preserve">Промени в началните салда, поради промяна в счетоводната политика </t>
  </si>
  <si>
    <t>Промени в началните салда, поради  корекции на грешки от предходни периоди</t>
  </si>
  <si>
    <t>Операции със собствениците</t>
  </si>
  <si>
    <t>Емисия на собствен капитал</t>
  </si>
  <si>
    <t>Дивиденти</t>
  </si>
  <si>
    <t>Увеличение (намаление) чрез прехвърляне между преоценъчния резерв и неразпределена печалба, нето от данъци</t>
  </si>
  <si>
    <t>Увеличение (намаление) чрез прехвърляне на законови резерви</t>
  </si>
  <si>
    <t>Увеличение чрез други вноски от собствениците</t>
  </si>
  <si>
    <t>Намаление чрез други разпределения на собствениците</t>
  </si>
  <si>
    <t xml:space="preserve">Увеличение (намаление) чрез други промени </t>
  </si>
  <si>
    <t>Увеличение (намаление) чрез сделки с плащане на базата на акции</t>
  </si>
  <si>
    <t>Печалба/(загуба) за периода</t>
  </si>
  <si>
    <t>Друг всеобхватен доход</t>
  </si>
  <si>
    <t>Печалба (загуба) от инвестиции в капиталови инструменти</t>
  </si>
  <si>
    <t xml:space="preserve"> - Стойността, която е извадена от собствения капитал през периода и е включена в първоначалната цена на придобиване или друга отчетна стойност на нефинансов актив или нефинансов пасив, чието придобиване или възникване е било хеджирано като много вероятна прогнозна сделка</t>
  </si>
  <si>
    <t>Друг всеобхватен доход за периода</t>
  </si>
  <si>
    <t>Други изменения в собствения капитал</t>
  </si>
  <si>
    <t>Общ всеобхватен доход</t>
  </si>
  <si>
    <t xml:space="preserve">          за неконтролиращо участие</t>
  </si>
  <si>
    <t>Увеличение (намаление) чрез промени в притежаваните участия в дъщерните предприятия</t>
  </si>
  <si>
    <t xml:space="preserve">"ИНФРА ХОЛДИНГ" АД </t>
  </si>
  <si>
    <t>Собствен капитал за НКУ</t>
  </si>
  <si>
    <t xml:space="preserve">Потоци, използвани за получаване на контрол над дъщерни предприятия или други стопански единици, нетно от получени средства
</t>
  </si>
  <si>
    <t>ИЗЧИСЛЯВАНЕ ДОХОД НА ОБИКНОВЕННИ АКЦИИ</t>
  </si>
  <si>
    <t>Изчисляване на нетна печалба загуба:</t>
  </si>
  <si>
    <t>Балансова печалба: / загуба</t>
  </si>
  <si>
    <t>Коригиране с:</t>
  </si>
  <si>
    <t>*Задължителни отчисления по закон:</t>
  </si>
  <si>
    <t>данъци</t>
  </si>
  <si>
    <t>отчисл за резерви</t>
  </si>
  <si>
    <t>*Плащания за фин инструменти</t>
  </si>
  <si>
    <t>*Плащания за привилигиров акции</t>
  </si>
  <si>
    <t>*Други</t>
  </si>
  <si>
    <t>Нетна печалба/загуба</t>
  </si>
  <si>
    <t>Изчисляване на средно претеглен брой акции за период</t>
  </si>
  <si>
    <t>Средно времеви фактор:</t>
  </si>
  <si>
    <t>Брой на дни/месеци/ през които конкретните</t>
  </si>
  <si>
    <t>акции са били в обръщение</t>
  </si>
  <si>
    <t>Средновремеви ф-р</t>
  </si>
  <si>
    <t>Емитирани</t>
  </si>
  <si>
    <t>Изкупени</t>
  </si>
  <si>
    <t>Акции</t>
  </si>
  <si>
    <t>Брой дни</t>
  </si>
  <si>
    <t>Ср.прет</t>
  </si>
  <si>
    <t>Ср.прет бр</t>
  </si>
  <si>
    <t>акции</t>
  </si>
  <si>
    <t>собст.акц</t>
  </si>
  <si>
    <t>в обръщ.</t>
  </si>
  <si>
    <t>в обръщ</t>
  </si>
  <si>
    <t>бр/дни</t>
  </si>
  <si>
    <t>акц/Дни</t>
  </si>
  <si>
    <t>Салдо към:</t>
  </si>
  <si>
    <t>Салдо на</t>
  </si>
  <si>
    <t>Всичко ср.претеглен бр.акции</t>
  </si>
  <si>
    <t>Забележка: Изчисл на ср.прет брой се изв на база един от двата варианта който е по подходящ в конкретния случай-дни или месеци</t>
  </si>
  <si>
    <t>Изчисляване на доход от акция:</t>
  </si>
  <si>
    <t>Нетна печалба/загуба:</t>
  </si>
  <si>
    <t>Среднопрет бр.акции/ДНИ/</t>
  </si>
  <si>
    <t>Доход на акция:</t>
  </si>
  <si>
    <t>Показатели</t>
  </si>
  <si>
    <t>№</t>
  </si>
  <si>
    <t>Разлика</t>
  </si>
  <si>
    <t>Стойност</t>
  </si>
  <si>
    <t>%</t>
  </si>
  <si>
    <t>Дълготрайни активи /общо/</t>
  </si>
  <si>
    <t>Краткотрайни активи в т.ч.</t>
  </si>
  <si>
    <t>Активи държани за продажба</t>
  </si>
  <si>
    <t>Материални запаси</t>
  </si>
  <si>
    <t>Краткосрочни вземания</t>
  </si>
  <si>
    <t>Краткосрочни финансови активи</t>
  </si>
  <si>
    <t>Обща сума на активите</t>
  </si>
  <si>
    <t>Краткосрочни пасиви</t>
  </si>
  <si>
    <t>Обща сума на пасивите</t>
  </si>
  <si>
    <t>Приходи общо</t>
  </si>
  <si>
    <t>Приходи от продажби</t>
  </si>
  <si>
    <t>Разходи общо</t>
  </si>
  <si>
    <t>Коефициенти</t>
  </si>
  <si>
    <t>Рентабилност:</t>
  </si>
  <si>
    <t>На собствения капитал</t>
  </si>
  <si>
    <t>На активите</t>
  </si>
  <si>
    <t>На пасивите</t>
  </si>
  <si>
    <t>На приходите от продажби</t>
  </si>
  <si>
    <t>Ефективност:</t>
  </si>
  <si>
    <t>На разходите</t>
  </si>
  <si>
    <t>На приходите</t>
  </si>
  <si>
    <t>Ликвидност:</t>
  </si>
  <si>
    <t>Обща ликвидност</t>
  </si>
  <si>
    <t>Бърза ликвидност</t>
  </si>
  <si>
    <t>Незабавна ликвидност</t>
  </si>
  <si>
    <t>Абсолютна ликвидност</t>
  </si>
  <si>
    <t>Финансова автономност:</t>
  </si>
  <si>
    <t>Финансова автономност</t>
  </si>
  <si>
    <t>Задлъжнялост</t>
  </si>
  <si>
    <t>Промени в собствения капитал за 2012г.</t>
  </si>
  <si>
    <t>Промени в собствения капитал за 2013г.</t>
  </si>
  <si>
    <t>Постъпления от продажбата на финансови активи</t>
  </si>
  <si>
    <t>Нетекущи финансови пасиви</t>
  </si>
  <si>
    <t>Текущи финансови пасиви</t>
  </si>
  <si>
    <t>Обезценка на активи</t>
  </si>
  <si>
    <t>нач.на периода</t>
  </si>
  <si>
    <t>края на периода</t>
  </si>
  <si>
    <t>Парични средства и парични еквиваленти към 30 юни</t>
  </si>
  <si>
    <t>КОНСОЛИДИРАН OTЧЕT ЗА ПЕЧАЛБАТА ИЛИ ЗАГУБАТА И ДРУГИЯ ВСЕОБХВАТЕН ДОХОД за периода, завършващ на 30 септември 2013 година</t>
  </si>
  <si>
    <t>30.09.2013 г.</t>
  </si>
  <si>
    <t>30.09.2012 г.</t>
  </si>
  <si>
    <t>30.09.2013г.</t>
  </si>
  <si>
    <t>КОНСОЛИДИРАН ОТЧЕТ ЗА ФИНАНСОВОТО СЪСТОЯНИЕ към 30.09.2013 г.-продължение</t>
  </si>
  <si>
    <t>КОНСОЛИДИРАН ОТЧЕТ ЗА ФИНАНСОВОТО СЪСТОЯНИЕ към 30 септември 2013 г.</t>
  </si>
  <si>
    <t xml:space="preserve">КОНСОЛИДИРАН ОТЧЕТ ЗА ПАРИЧНИТЕ ПОТОЦИ, ПРЯК МЕТОД, за периода завършващ на 30 септември 2013г.  </t>
  </si>
  <si>
    <t>КОНСОЛИДИРАН ОТЧЕТ ЗА ПРОМЕНИТЕ В СОБСТВЕНИЯ КАПИТАЛ за периода завършващ на 30 септември 2013г.</t>
  </si>
  <si>
    <t>30.09.2012г.</t>
  </si>
  <si>
    <t>Плащания за покупка на нетекущи финансови активи</t>
  </si>
  <si>
    <t>Салдо към 31.12.2011г.</t>
  </si>
  <si>
    <t>Салдо към 30.09.2012г.</t>
  </si>
  <si>
    <t>Салдо към 31.12.2012г.</t>
  </si>
  <si>
    <t>Салдо към 30.09.2013г.</t>
  </si>
  <si>
    <t>2.14.1.</t>
  </si>
  <si>
    <t>2.14.2.</t>
  </si>
  <si>
    <t>2.14.3.</t>
  </si>
  <si>
    <t>2.14.4.</t>
  </si>
  <si>
    <t>2.21.</t>
  </si>
  <si>
    <t>Дългосрочни пасиви</t>
  </si>
  <si>
    <t>-</t>
  </si>
  <si>
    <t>Приложенията от страница 21 до страница 69 са неразделна част от финансовия отчет.</t>
  </si>
  <si>
    <t>София, 25 ноември 2013 г.</t>
  </si>
  <si>
    <t>София, 25ноември 2013 г.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</si>
</sst>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(* #,##0_);_(* \(#,##0\);_(* &quot;-&quot;_);_(@_)"/>
    <numFmt numFmtId="173" formatCode="_(* #,##0.00_);_(* \(#,##0.00\);_(* &quot;-&quot;??_);_(@_)"/>
    <numFmt numFmtId="174" formatCode="_(* #,##0.00_);_(* \(#,##0.00\);_(* &quot;-&quot;_);_(@_)"/>
    <numFmt numFmtId="175" formatCode="dd\.mm\.yyyy\ &quot;г.&quot;;@"/>
    <numFmt numFmtId="176" formatCode="_(* #,##0_);_(* \(#,##0\);_(* &quot;-&quot;??_);_(@_)"/>
    <numFmt numFmtId="177" formatCode="0.0000"/>
    <numFmt numFmtId="178" formatCode="_(* #,##0.0_);_(* \(#,##0.0\);_(* &quot;-&quot;??_);_(@_)"/>
    <numFmt numFmtId="179" formatCode="_(* #,##0.000_);_(* \(#,##0.000\);_(* &quot;-&quot;??_);_(@_)"/>
    <numFmt numFmtId="180" formatCode="_(* #,##0.0000_);_(* \(#,##0.0000\);_(* &quot;-&quot;??_);_(@_)"/>
    <numFmt numFmtId="181" formatCode="_(* #,##0.0_);_(* \(#,##0.0\);_(* &quot;-&quot;_);_(@_)"/>
    <numFmt numFmtId="182" formatCode="_(* #,##0.000_);_(* \(#,##0.000\);_(* &quot;-&quot;_);_(@_)"/>
  </numFmts>
  <fonts count="56">
    <font>
      <sz val="11"/>
      <color indexed="8"/>
      <name val="Calibri"/>
      <family val="2"/>
    </font>
    <font>
      <b/>
      <sz val="11"/>
      <name val="Georgia"/>
      <family val="1"/>
    </font>
    <font>
      <sz val="10"/>
      <name val="Georgia"/>
      <family val="1"/>
    </font>
    <font>
      <b/>
      <i/>
      <sz val="11"/>
      <name val="Georgia"/>
      <family val="1"/>
    </font>
    <font>
      <sz val="11"/>
      <name val="Georgia"/>
      <family val="1"/>
    </font>
    <font>
      <b/>
      <sz val="10"/>
      <color indexed="63"/>
      <name val="Georgia"/>
      <family val="1"/>
    </font>
    <font>
      <sz val="10"/>
      <color indexed="63"/>
      <name val="Georgia"/>
      <family val="1"/>
    </font>
    <font>
      <sz val="10"/>
      <name val="OpalB"/>
      <family val="0"/>
    </font>
    <font>
      <sz val="10"/>
      <color indexed="12"/>
      <name val="Georgia"/>
      <family val="1"/>
    </font>
    <font>
      <b/>
      <i/>
      <sz val="10"/>
      <name val="Georgia"/>
      <family val="1"/>
    </font>
    <font>
      <sz val="10"/>
      <name val="Hebar"/>
      <family val="0"/>
    </font>
    <font>
      <b/>
      <sz val="8"/>
      <color indexed="10"/>
      <name val="Tahoma"/>
      <family val="2"/>
    </font>
    <font>
      <b/>
      <sz val="10"/>
      <name val="Georgia"/>
      <family val="1"/>
    </font>
    <font>
      <i/>
      <sz val="11"/>
      <name val="Georgia"/>
      <family val="1"/>
    </font>
    <font>
      <b/>
      <sz val="10"/>
      <name val="Times New Roman"/>
      <family val="1"/>
    </font>
    <font>
      <b/>
      <sz val="10"/>
      <color indexed="10"/>
      <name val="Georgia"/>
      <family val="1"/>
    </font>
    <font>
      <b/>
      <sz val="10"/>
      <color indexed="12"/>
      <name val="Georgia"/>
      <family val="1"/>
    </font>
    <font>
      <b/>
      <sz val="10"/>
      <color indexed="8"/>
      <name val="Georgia"/>
      <family val="1"/>
    </font>
    <font>
      <b/>
      <i/>
      <sz val="10"/>
      <color indexed="8"/>
      <name val="Georgia"/>
      <family val="1"/>
    </font>
    <font>
      <sz val="10"/>
      <color indexed="10"/>
      <name val="Georgia"/>
      <family val="1"/>
    </font>
    <font>
      <b/>
      <i/>
      <sz val="10"/>
      <color indexed="9"/>
      <name val="Georgia"/>
      <family val="1"/>
    </font>
    <font>
      <b/>
      <sz val="10"/>
      <color indexed="9"/>
      <name val="Georgia"/>
      <family val="1"/>
    </font>
    <font>
      <sz val="10"/>
      <color indexed="9"/>
      <name val="Georgia"/>
      <family val="1"/>
    </font>
    <font>
      <i/>
      <sz val="10"/>
      <name val="Georgia"/>
      <family val="1"/>
    </font>
    <font>
      <sz val="10"/>
      <color indexed="8"/>
      <name val="Georgia"/>
      <family val="1"/>
    </font>
    <font>
      <b/>
      <sz val="10"/>
      <name val="Times New Roman Cyr"/>
      <family val="0"/>
    </font>
    <font>
      <sz val="10"/>
      <name val="Times New Roman CYR"/>
      <family val="1"/>
    </font>
    <font>
      <sz val="10"/>
      <name val="Garamond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Georgia"/>
      <family val="1"/>
    </font>
    <font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horizontal="left"/>
      <protection hidden="1"/>
    </xf>
    <xf numFmtId="172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2" fillId="0" borderId="10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justify" vertical="center"/>
      <protection hidden="1"/>
    </xf>
    <xf numFmtId="0" fontId="8" fillId="24" borderId="0" xfId="0" applyFont="1" applyFill="1" applyBorder="1" applyAlignment="1" applyProtection="1">
      <alignment/>
      <protection hidden="1"/>
    </xf>
    <xf numFmtId="0" fontId="9" fillId="24" borderId="0" xfId="0" applyFont="1" applyFill="1" applyBorder="1" applyAlignment="1" applyProtection="1">
      <alignment/>
      <protection hidden="1"/>
    </xf>
    <xf numFmtId="0" fontId="2" fillId="24" borderId="0" xfId="0" applyFont="1" applyFill="1" applyBorder="1" applyAlignment="1" applyProtection="1">
      <alignment/>
      <protection hidden="1"/>
    </xf>
    <xf numFmtId="0" fontId="2" fillId="24" borderId="0" xfId="0" applyFont="1" applyFill="1" applyBorder="1" applyAlignment="1" applyProtection="1">
      <alignment horizontal="center"/>
      <protection hidden="1"/>
    </xf>
    <xf numFmtId="172" fontId="2" fillId="24" borderId="0" xfId="0" applyNumberFormat="1" applyFont="1" applyFill="1" applyBorder="1" applyAlignment="1" applyProtection="1">
      <alignment horizontal="right"/>
      <protection hidden="1"/>
    </xf>
    <xf numFmtId="0" fontId="2" fillId="21" borderId="0" xfId="0" applyFont="1" applyFill="1" applyBorder="1" applyAlignment="1" applyProtection="1">
      <alignment horizontal="center"/>
      <protection hidden="1"/>
    </xf>
    <xf numFmtId="172" fontId="2" fillId="21" borderId="0" xfId="0" applyNumberFormat="1" applyFont="1" applyFill="1" applyBorder="1" applyAlignment="1" applyProtection="1">
      <alignment horizontal="right"/>
      <protection hidden="1"/>
    </xf>
    <xf numFmtId="0" fontId="2" fillId="21" borderId="0" xfId="0" applyFont="1" applyFill="1" applyBorder="1" applyAlignment="1" applyProtection="1">
      <alignment/>
      <protection hidden="1"/>
    </xf>
    <xf numFmtId="176" fontId="14" fillId="0" borderId="10" xfId="0" applyNumberFormat="1" applyFont="1" applyFill="1" applyBorder="1" applyAlignment="1" applyProtection="1">
      <alignment/>
      <protection hidden="1" locked="0"/>
    </xf>
    <xf numFmtId="0" fontId="1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172" fontId="12" fillId="8" borderId="10" xfId="0" applyNumberFormat="1" applyFont="1" applyFill="1" applyBorder="1" applyAlignment="1" applyProtection="1">
      <alignment horizontal="right"/>
      <protection hidden="1"/>
    </xf>
    <xf numFmtId="37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alignment horizontal="center"/>
      <protection hidden="1" locked="0"/>
    </xf>
    <xf numFmtId="0" fontId="9" fillId="0" borderId="10" xfId="0" applyFont="1" applyBorder="1" applyAlignment="1" applyProtection="1">
      <alignment horizontal="left" vertical="center" wrapText="1"/>
      <protection hidden="1"/>
    </xf>
    <xf numFmtId="172" fontId="12" fillId="0" borderId="0" xfId="0" applyNumberFormat="1" applyFont="1" applyBorder="1" applyAlignment="1" applyProtection="1">
      <alignment horizontal="right"/>
      <protection hidden="1"/>
    </xf>
    <xf numFmtId="37" fontId="12" fillId="0" borderId="0" xfId="0" applyNumberFormat="1" applyFont="1" applyBorder="1" applyAlignment="1" applyProtection="1">
      <alignment horizontal="right"/>
      <protection hidden="1"/>
    </xf>
    <xf numFmtId="0" fontId="12" fillId="0" borderId="11" xfId="0" applyFont="1" applyBorder="1" applyAlignment="1" applyProtection="1">
      <alignment horizontal="left" vertical="center" wrapText="1"/>
      <protection hidden="1"/>
    </xf>
    <xf numFmtId="0" fontId="2" fillId="0" borderId="11" xfId="0" applyFont="1" applyBorder="1" applyAlignment="1" applyProtection="1">
      <alignment horizontal="center"/>
      <protection hidden="1" locked="0"/>
    </xf>
    <xf numFmtId="172" fontId="12" fillId="8" borderId="11" xfId="0" applyNumberFormat="1" applyFont="1" applyFill="1" applyBorder="1" applyAlignment="1" applyProtection="1">
      <alignment horizontal="right"/>
      <protection hidden="1"/>
    </xf>
    <xf numFmtId="173" fontId="1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172" fontId="2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12" fillId="24" borderId="0" xfId="0" applyFont="1" applyFill="1" applyBorder="1" applyAlignment="1" applyProtection="1">
      <alignment horizontal="center"/>
      <protection hidden="1"/>
    </xf>
    <xf numFmtId="172" fontId="12" fillId="24" borderId="0" xfId="0" applyNumberFormat="1" applyFont="1" applyFill="1" applyBorder="1" applyAlignment="1" applyProtection="1">
      <alignment horizontal="right"/>
      <protection hidden="1"/>
    </xf>
    <xf numFmtId="172" fontId="12" fillId="8" borderId="10" xfId="0" applyNumberFormat="1" applyFont="1" applyFill="1" applyBorder="1" applyAlignment="1" applyProtection="1">
      <alignment horizontal="right"/>
      <protection hidden="1" locked="0"/>
    </xf>
    <xf numFmtId="37" fontId="2" fillId="0" borderId="0" xfId="0" applyNumberFormat="1" applyFont="1" applyBorder="1" applyAlignment="1" applyProtection="1">
      <alignment horizontal="right"/>
      <protection hidden="1" locked="0"/>
    </xf>
    <xf numFmtId="0" fontId="2" fillId="0" borderId="0" xfId="0" applyFont="1" applyAlignment="1" applyProtection="1">
      <alignment/>
      <protection hidden="1"/>
    </xf>
    <xf numFmtId="0" fontId="12" fillId="0" borderId="11" xfId="0" applyFont="1" applyBorder="1" applyAlignment="1" applyProtection="1">
      <alignment horizontal="justify" vertical="center"/>
      <protection hidden="1" locked="0"/>
    </xf>
    <xf numFmtId="0" fontId="12" fillId="0" borderId="0" xfId="0" applyFont="1" applyBorder="1" applyAlignment="1" applyProtection="1">
      <alignment horizontal="justify" vertical="center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172" fontId="12" fillId="0" borderId="0" xfId="0" applyNumberFormat="1" applyFont="1" applyFill="1" applyBorder="1" applyAlignment="1" applyProtection="1">
      <alignment horizontal="right"/>
      <protection hidden="1" locked="0"/>
    </xf>
    <xf numFmtId="0" fontId="12" fillId="0" borderId="0" xfId="0" applyFont="1" applyFill="1" applyBorder="1" applyAlignment="1" applyProtection="1">
      <alignment horizontal="center"/>
      <protection hidden="1" locked="0"/>
    </xf>
    <xf numFmtId="37" fontId="2" fillId="0" borderId="0" xfId="0" applyNumberFormat="1" applyFont="1" applyFill="1" applyBorder="1" applyAlignment="1" applyProtection="1">
      <alignment horizontal="right"/>
      <protection hidden="1" locked="0"/>
    </xf>
    <xf numFmtId="172" fontId="2" fillId="0" borderId="0" xfId="0" applyNumberFormat="1" applyFont="1" applyBorder="1" applyAlignment="1" applyProtection="1">
      <alignment horizontal="right"/>
      <protection hidden="1" locked="0"/>
    </xf>
    <xf numFmtId="0" fontId="2" fillId="0" borderId="0" xfId="0" applyFont="1" applyAlignment="1" applyProtection="1">
      <alignment wrapText="1"/>
      <protection hidden="1"/>
    </xf>
    <xf numFmtId="0" fontId="12" fillId="0" borderId="11" xfId="0" applyFont="1" applyBorder="1" applyAlignment="1" applyProtection="1">
      <alignment horizontal="left" vertical="center"/>
      <protection hidden="1"/>
    </xf>
    <xf numFmtId="172" fontId="12" fillId="0" borderId="10" xfId="0" applyNumberFormat="1" applyFont="1" applyFill="1" applyBorder="1" applyAlignment="1" applyProtection="1">
      <alignment horizontal="right"/>
      <protection hidden="1" locked="0"/>
    </xf>
    <xf numFmtId="0" fontId="12" fillId="0" borderId="10" xfId="0" applyFont="1" applyFill="1" applyBorder="1" applyAlignment="1" applyProtection="1">
      <alignment horizontal="left" vertical="center" wrapText="1"/>
      <protection hidden="1"/>
    </xf>
    <xf numFmtId="172" fontId="12" fillId="0" borderId="13" xfId="0" applyNumberFormat="1" applyFont="1" applyFill="1" applyBorder="1" applyAlignment="1" applyProtection="1">
      <alignment horizontal="right"/>
      <protection hidden="1" locked="0"/>
    </xf>
    <xf numFmtId="172" fontId="12" fillId="8" borderId="14" xfId="0" applyNumberFormat="1" applyFont="1" applyFill="1" applyBorder="1" applyAlignment="1" applyProtection="1">
      <alignment horizontal="right"/>
      <protection hidden="1"/>
    </xf>
    <xf numFmtId="172" fontId="15" fillId="24" borderId="0" xfId="0" applyNumberFormat="1" applyFont="1" applyFill="1" applyBorder="1" applyAlignment="1" applyProtection="1">
      <alignment horizontal="right"/>
      <protection hidden="1"/>
    </xf>
    <xf numFmtId="172" fontId="16" fillId="24" borderId="0" xfId="0" applyNumberFormat="1" applyFont="1" applyFill="1" applyBorder="1" applyAlignment="1" applyProtection="1">
      <alignment horizontal="right"/>
      <protection hidden="1"/>
    </xf>
    <xf numFmtId="0" fontId="17" fillId="24" borderId="0" xfId="57" applyFont="1" applyFill="1" applyBorder="1" applyAlignment="1" applyProtection="1">
      <alignment vertical="center"/>
      <protection hidden="1"/>
    </xf>
    <xf numFmtId="0" fontId="18" fillId="24" borderId="0" xfId="57" applyFont="1" applyFill="1" applyBorder="1" applyAlignment="1" applyProtection="1">
      <alignment vertical="center"/>
      <protection hidden="1"/>
    </xf>
    <xf numFmtId="0" fontId="12" fillId="24" borderId="0" xfId="0" applyFont="1" applyFill="1" applyBorder="1" applyAlignment="1" applyProtection="1">
      <alignment/>
      <protection hidden="1"/>
    </xf>
    <xf numFmtId="0" fontId="12" fillId="24" borderId="0" xfId="57" applyFont="1" applyFill="1" applyBorder="1" applyAlignment="1" applyProtection="1">
      <alignment vertical="center"/>
      <protection hidden="1"/>
    </xf>
    <xf numFmtId="0" fontId="12" fillId="24" borderId="0" xfId="58" applyFont="1" applyFill="1" applyAlignment="1" applyProtection="1">
      <alignment/>
      <protection hidden="1"/>
    </xf>
    <xf numFmtId="0" fontId="12" fillId="24" borderId="0" xfId="58" applyFont="1" applyFill="1" applyAlignment="1" applyProtection="1">
      <alignment horizontal="right"/>
      <protection hidden="1"/>
    </xf>
    <xf numFmtId="0" fontId="19" fillId="24" borderId="0" xfId="0" applyFont="1" applyFill="1" applyBorder="1" applyAlignment="1" applyProtection="1">
      <alignment/>
      <protection hidden="1"/>
    </xf>
    <xf numFmtId="0" fontId="18" fillId="21" borderId="0" xfId="0" applyFont="1" applyFill="1" applyBorder="1" applyAlignment="1" applyProtection="1">
      <alignment horizontal="right"/>
      <protection hidden="1"/>
    </xf>
    <xf numFmtId="0" fontId="18" fillId="21" borderId="0" xfId="0" applyFont="1" applyFill="1" applyBorder="1" applyAlignment="1" applyProtection="1">
      <alignment/>
      <protection hidden="1"/>
    </xf>
    <xf numFmtId="0" fontId="12" fillId="0" borderId="0" xfId="0" applyFont="1" applyBorder="1" applyAlignment="1" applyProtection="1">
      <alignment vertical="center" wrapText="1"/>
      <protection hidden="1" locked="0"/>
    </xf>
    <xf numFmtId="0" fontId="2" fillId="24" borderId="0" xfId="0" applyFont="1" applyFill="1" applyBorder="1" applyAlignment="1" applyProtection="1">
      <alignment/>
      <protection hidden="1" locked="0"/>
    </xf>
    <xf numFmtId="0" fontId="4" fillId="21" borderId="0" xfId="59" applyNumberFormat="1" applyFont="1" applyFill="1" applyBorder="1" applyAlignment="1" applyProtection="1">
      <alignment vertical="top"/>
      <protection/>
    </xf>
    <xf numFmtId="0" fontId="2" fillId="0" borderId="0" xfId="59" applyNumberFormat="1" applyFont="1" applyFill="1" applyBorder="1" applyAlignment="1" applyProtection="1">
      <alignment/>
      <protection hidden="1" locked="0"/>
    </xf>
    <xf numFmtId="0" fontId="9" fillId="0" borderId="0" xfId="59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 horizontal="center" vertical="center"/>
      <protection hidden="1" locked="0"/>
    </xf>
    <xf numFmtId="0" fontId="4" fillId="21" borderId="0" xfId="59" applyNumberFormat="1" applyFont="1" applyFill="1" applyBorder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 horizontal="center"/>
      <protection hidden="1" locked="0"/>
    </xf>
    <xf numFmtId="0" fontId="12" fillId="0" borderId="0" xfId="59" applyNumberFormat="1" applyFont="1" applyFill="1" applyBorder="1" applyAlignment="1" applyProtection="1">
      <alignment vertical="center"/>
      <protection hidden="1" locked="0"/>
    </xf>
    <xf numFmtId="0" fontId="4" fillId="21" borderId="0" xfId="59" applyNumberFormat="1" applyFont="1" applyFill="1" applyBorder="1" applyAlignment="1" applyProtection="1">
      <alignment vertical="center"/>
      <protection/>
    </xf>
    <xf numFmtId="0" fontId="1" fillId="21" borderId="0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 wrapText="1"/>
      <protection hidden="1" locked="0"/>
    </xf>
    <xf numFmtId="0" fontId="12" fillId="0" borderId="0" xfId="59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top" wrapText="1"/>
      <protection hidden="1" locked="0"/>
    </xf>
    <xf numFmtId="0" fontId="9" fillId="0" borderId="0" xfId="0" applyFont="1" applyFill="1" applyBorder="1" applyAlignment="1" applyProtection="1">
      <alignment vertical="top" wrapText="1"/>
      <protection hidden="1"/>
    </xf>
    <xf numFmtId="176" fontId="9" fillId="0" borderId="11" xfId="0" applyNumberFormat="1" applyFont="1" applyBorder="1" applyAlignment="1" applyProtection="1">
      <alignment horizontal="justify" vertical="center"/>
      <protection hidden="1"/>
    </xf>
    <xf numFmtId="0" fontId="9" fillId="0" borderId="15" xfId="0" applyFont="1" applyBorder="1" applyAlignment="1" applyProtection="1">
      <alignment horizontal="justify" vertical="center"/>
      <protection hidden="1" locked="0"/>
    </xf>
    <xf numFmtId="0" fontId="9" fillId="0" borderId="0" xfId="0" applyFont="1" applyBorder="1" applyAlignment="1" applyProtection="1">
      <alignment horizontal="justify" vertical="center"/>
      <protection hidden="1" locked="0"/>
    </xf>
    <xf numFmtId="0" fontId="9" fillId="0" borderId="0" xfId="0" applyFont="1" applyBorder="1" applyAlignment="1" applyProtection="1">
      <alignment horizontal="justify" vertical="center"/>
      <protection/>
    </xf>
    <xf numFmtId="176" fontId="9" fillId="0" borderId="15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176" fontId="9" fillId="0" borderId="11" xfId="0" applyNumberFormat="1" applyFont="1" applyBorder="1" applyAlignment="1" applyProtection="1">
      <alignment horizontal="center" vertical="center"/>
      <protection hidden="1"/>
    </xf>
    <xf numFmtId="0" fontId="3" fillId="21" borderId="0" xfId="59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176" fontId="9" fillId="0" borderId="0" xfId="0" applyNumberFormat="1" applyFont="1" applyBorder="1" applyAlignment="1" applyProtection="1">
      <alignment horizontal="justify" vertical="center"/>
      <protection hidden="1"/>
    </xf>
    <xf numFmtId="0" fontId="9" fillId="0" borderId="0" xfId="0" applyFont="1" applyBorder="1" applyAlignment="1" applyProtection="1">
      <alignment horizontal="justify" vertical="center"/>
      <protection hidden="1"/>
    </xf>
    <xf numFmtId="0" fontId="20" fillId="24" borderId="0" xfId="57" applyFont="1" applyFill="1" applyBorder="1" applyAlignment="1">
      <alignment vertical="center"/>
      <protection/>
    </xf>
    <xf numFmtId="0" fontId="2" fillId="24" borderId="0" xfId="59" applyNumberFormat="1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>
      <alignment/>
    </xf>
    <xf numFmtId="0" fontId="12" fillId="24" borderId="0" xfId="57" applyFont="1" applyFill="1" applyBorder="1" applyAlignment="1">
      <alignment vertical="center"/>
      <protection/>
    </xf>
    <xf numFmtId="0" fontId="1" fillId="21" borderId="0" xfId="59" applyNumberFormat="1" applyFont="1" applyFill="1" applyBorder="1" applyAlignment="1" applyProtection="1">
      <alignment vertical="top"/>
      <protection/>
    </xf>
    <xf numFmtId="0" fontId="12" fillId="24" borderId="0" xfId="58" applyFont="1" applyFill="1" applyAlignment="1">
      <alignment horizontal="right"/>
      <protection/>
    </xf>
    <xf numFmtId="0" fontId="12" fillId="24" borderId="0" xfId="58" applyFont="1" applyFill="1" applyAlignment="1">
      <alignment horizontal="left"/>
      <protection/>
    </xf>
    <xf numFmtId="0" fontId="2" fillId="21" borderId="0" xfId="59" applyNumberFormat="1" applyFont="1" applyFill="1" applyBorder="1" applyAlignment="1" applyProtection="1">
      <alignment vertical="top"/>
      <protection/>
    </xf>
    <xf numFmtId="0" fontId="13" fillId="21" borderId="0" xfId="59" applyNumberFormat="1" applyFont="1" applyFill="1" applyBorder="1" applyAlignment="1" applyProtection="1">
      <alignment vertical="center"/>
      <protection/>
    </xf>
    <xf numFmtId="0" fontId="12" fillId="0" borderId="0" xfId="57" applyFont="1" applyFill="1" applyBorder="1" applyAlignment="1" applyProtection="1">
      <alignment horizontal="center" vertical="center"/>
      <protection hidden="1" locked="0"/>
    </xf>
    <xf numFmtId="0" fontId="12" fillId="0" borderId="0" xfId="57" applyFont="1" applyFill="1" applyBorder="1" applyAlignment="1" applyProtection="1">
      <alignment vertical="center"/>
      <protection hidden="1" locked="0"/>
    </xf>
    <xf numFmtId="0" fontId="2" fillId="0" borderId="0" xfId="59" applyNumberFormat="1" applyFont="1" applyFill="1" applyBorder="1" applyAlignment="1" applyProtection="1">
      <alignment vertical="top"/>
      <protection/>
    </xf>
    <xf numFmtId="3" fontId="2" fillId="0" borderId="13" xfId="59" applyNumberFormat="1" applyFont="1" applyFill="1" applyBorder="1" applyAlignment="1" applyProtection="1">
      <alignment vertical="center"/>
      <protection hidden="1" locked="0"/>
    </xf>
    <xf numFmtId="3" fontId="2" fillId="0" borderId="0" xfId="59" applyNumberFormat="1" applyFont="1" applyFill="1" applyBorder="1" applyAlignment="1" applyProtection="1">
      <alignment vertical="center"/>
      <protection hidden="1" locked="0"/>
    </xf>
    <xf numFmtId="0" fontId="2" fillId="0" borderId="0" xfId="59" applyNumberFormat="1" applyFont="1" applyFill="1" applyBorder="1" applyAlignment="1" applyProtection="1">
      <alignment vertical="center"/>
      <protection hidden="1" locked="0"/>
    </xf>
    <xf numFmtId="176" fontId="19" fillId="0" borderId="0" xfId="59" applyNumberFormat="1" applyFont="1" applyFill="1" applyBorder="1" applyAlignment="1" applyProtection="1">
      <alignment vertical="center"/>
      <protection hidden="1" locked="0"/>
    </xf>
    <xf numFmtId="176" fontId="12" fillId="0" borderId="10" xfId="42" applyNumberFormat="1" applyFont="1" applyFill="1" applyBorder="1" applyAlignment="1" applyProtection="1">
      <alignment vertical="center"/>
      <protection hidden="1" locked="0"/>
    </xf>
    <xf numFmtId="176" fontId="12" fillId="8" borderId="15" xfId="42" applyNumberFormat="1" applyFont="1" applyFill="1" applyBorder="1" applyAlignment="1" applyProtection="1">
      <alignment horizontal="right" vertical="center"/>
      <protection hidden="1" locked="0"/>
    </xf>
    <xf numFmtId="176" fontId="12" fillId="0" borderId="0" xfId="42" applyNumberFormat="1" applyFont="1" applyFill="1" applyBorder="1" applyAlignment="1" applyProtection="1">
      <alignment horizontal="right" vertical="center"/>
      <protection hidden="1" locked="0"/>
    </xf>
    <xf numFmtId="176" fontId="12" fillId="7" borderId="15" xfId="42" applyNumberFormat="1" applyFont="1" applyFill="1" applyBorder="1" applyAlignment="1" applyProtection="1">
      <alignment horizontal="right" vertical="center"/>
      <protection hidden="1" locked="0"/>
    </xf>
    <xf numFmtId="176" fontId="12" fillId="8" borderId="15" xfId="42" applyNumberFormat="1" applyFont="1" applyFill="1" applyBorder="1" applyAlignment="1" applyProtection="1">
      <alignment vertical="center"/>
      <protection hidden="1"/>
    </xf>
    <xf numFmtId="176" fontId="12" fillId="8" borderId="15" xfId="42" applyNumberFormat="1" applyFont="1" applyFill="1" applyBorder="1" applyAlignment="1" applyProtection="1">
      <alignment vertical="center"/>
      <protection hidden="1" locked="0"/>
    </xf>
    <xf numFmtId="176" fontId="12" fillId="0" borderId="10" xfId="42" applyNumberFormat="1" applyFont="1" applyFill="1" applyBorder="1" applyAlignment="1" applyProtection="1">
      <alignment horizontal="right" vertical="center"/>
      <protection hidden="1" locked="0"/>
    </xf>
    <xf numFmtId="176" fontId="12" fillId="0" borderId="10" xfId="42" applyNumberFormat="1" applyFont="1" applyFill="1" applyBorder="1" applyAlignment="1" applyProtection="1">
      <alignment vertical="center"/>
      <protection hidden="1"/>
    </xf>
    <xf numFmtId="0" fontId="2" fillId="0" borderId="13" xfId="59" applyNumberFormat="1" applyFont="1" applyFill="1" applyBorder="1" applyAlignment="1" applyProtection="1">
      <alignment vertical="center" wrapText="1"/>
      <protection hidden="1" locked="0"/>
    </xf>
    <xf numFmtId="176" fontId="9" fillId="0" borderId="10" xfId="42" applyNumberFormat="1" applyFont="1" applyFill="1" applyBorder="1" applyAlignment="1" applyProtection="1">
      <alignment vertical="center"/>
      <protection hidden="1"/>
    </xf>
    <xf numFmtId="176" fontId="9" fillId="0" borderId="10" xfId="42" applyNumberFormat="1" applyFont="1" applyFill="1" applyBorder="1" applyAlignment="1" applyProtection="1">
      <alignment vertical="center"/>
      <protection hidden="1" locked="0"/>
    </xf>
    <xf numFmtId="176" fontId="12" fillId="0" borderId="13" xfId="42" applyNumberFormat="1" applyFont="1" applyFill="1" applyBorder="1" applyAlignment="1" applyProtection="1">
      <alignment vertical="center"/>
      <protection hidden="1"/>
    </xf>
    <xf numFmtId="176" fontId="12" fillId="0" borderId="13" xfId="42" applyNumberFormat="1" applyFont="1" applyFill="1" applyBorder="1" applyAlignment="1" applyProtection="1">
      <alignment vertical="center"/>
      <protection hidden="1" locked="0"/>
    </xf>
    <xf numFmtId="176" fontId="12" fillId="0" borderId="13" xfId="42" applyNumberFormat="1" applyFont="1" applyFill="1" applyBorder="1" applyAlignment="1" applyProtection="1">
      <alignment horizontal="right" vertical="center"/>
      <protection hidden="1" locked="0"/>
    </xf>
    <xf numFmtId="176" fontId="12" fillId="8" borderId="15" xfId="42" applyNumberFormat="1" applyFont="1" applyFill="1" applyBorder="1" applyAlignment="1" applyProtection="1">
      <alignment horizontal="right" vertical="center"/>
      <protection hidden="1"/>
    </xf>
    <xf numFmtId="176" fontId="12" fillId="0" borderId="0" xfId="42" applyNumberFormat="1" applyFont="1" applyFill="1" applyBorder="1" applyAlignment="1" applyProtection="1">
      <alignment horizontal="right" vertical="center"/>
      <protection hidden="1"/>
    </xf>
    <xf numFmtId="176" fontId="12" fillId="7" borderId="15" xfId="42" applyNumberFormat="1" applyFont="1" applyFill="1" applyBorder="1" applyAlignment="1" applyProtection="1">
      <alignment horizontal="right" vertical="center"/>
      <protection hidden="1"/>
    </xf>
    <xf numFmtId="176" fontId="12" fillId="0" borderId="0" xfId="42" applyNumberFormat="1" applyFont="1" applyFill="1" applyBorder="1" applyAlignment="1" applyProtection="1">
      <alignment vertical="center"/>
      <protection hidden="1"/>
    </xf>
    <xf numFmtId="176" fontId="12" fillId="0" borderId="0" xfId="42" applyNumberFormat="1" applyFont="1" applyFill="1" applyBorder="1" applyAlignment="1" applyProtection="1">
      <alignment vertical="center"/>
      <protection hidden="1" locked="0"/>
    </xf>
    <xf numFmtId="176" fontId="9" fillId="0" borderId="14" xfId="42" applyNumberFormat="1" applyFont="1" applyFill="1" applyBorder="1" applyAlignment="1" applyProtection="1">
      <alignment vertical="center"/>
      <protection hidden="1"/>
    </xf>
    <xf numFmtId="176" fontId="9" fillId="0" borderId="0" xfId="42" applyNumberFormat="1" applyFont="1" applyFill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top" wrapText="1"/>
      <protection hidden="1" locked="0"/>
    </xf>
    <xf numFmtId="176" fontId="9" fillId="0" borderId="0" xfId="42" applyNumberFormat="1" applyFont="1" applyFill="1" applyBorder="1" applyAlignment="1" applyProtection="1">
      <alignment vertical="center"/>
      <protection hidden="1" locked="0"/>
    </xf>
    <xf numFmtId="0" fontId="9" fillId="0" borderId="0" xfId="0" applyFont="1" applyBorder="1" applyAlignment="1" applyProtection="1">
      <alignment vertical="top" wrapText="1"/>
      <protection hidden="1" locked="0"/>
    </xf>
    <xf numFmtId="176" fontId="9" fillId="0" borderId="15" xfId="42" applyNumberFormat="1" applyFont="1" applyFill="1" applyBorder="1" applyAlignment="1" applyProtection="1">
      <alignment vertical="center"/>
      <protection hidden="1"/>
    </xf>
    <xf numFmtId="176" fontId="9" fillId="0" borderId="0" xfId="42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wrapText="1"/>
    </xf>
    <xf numFmtId="0" fontId="2" fillId="0" borderId="0" xfId="0" applyFont="1" applyBorder="1" applyAlignment="1" applyProtection="1">
      <alignment vertical="top" wrapText="1"/>
      <protection hidden="1" locked="0"/>
    </xf>
    <xf numFmtId="176" fontId="2" fillId="0" borderId="0" xfId="42" applyNumberFormat="1" applyFont="1" applyFill="1" applyBorder="1" applyAlignment="1" applyProtection="1">
      <alignment vertical="center"/>
      <protection hidden="1" locked="0"/>
    </xf>
    <xf numFmtId="176" fontId="12" fillId="0" borderId="13" xfId="42" applyNumberFormat="1" applyFont="1" applyFill="1" applyBorder="1" applyAlignment="1" applyProtection="1">
      <alignment horizontal="right" vertical="center"/>
      <protection hidden="1"/>
    </xf>
    <xf numFmtId="176" fontId="9" fillId="0" borderId="15" xfId="42" applyNumberFormat="1" applyFont="1" applyFill="1" applyBorder="1" applyAlignment="1" applyProtection="1">
      <alignment horizontal="center" vertical="center"/>
      <protection hidden="1"/>
    </xf>
    <xf numFmtId="176" fontId="21" fillId="0" borderId="0" xfId="42" applyNumberFormat="1" applyFont="1" applyFill="1" applyBorder="1" applyAlignment="1" applyProtection="1">
      <alignment vertical="center"/>
      <protection/>
    </xf>
    <xf numFmtId="176" fontId="21" fillId="24" borderId="0" xfId="42" applyNumberFormat="1" applyFont="1" applyFill="1" applyBorder="1" applyAlignment="1" applyProtection="1">
      <alignment horizontal="right" vertical="center"/>
      <protection/>
    </xf>
    <xf numFmtId="176" fontId="21" fillId="24" borderId="0" xfId="42" applyNumberFormat="1" applyFont="1" applyFill="1" applyBorder="1" applyAlignment="1" applyProtection="1">
      <alignment vertical="center"/>
      <protection/>
    </xf>
    <xf numFmtId="176" fontId="15" fillId="24" borderId="0" xfId="42" applyNumberFormat="1" applyFont="1" applyFill="1" applyBorder="1" applyAlignment="1" applyProtection="1">
      <alignment horizontal="right" vertical="center"/>
      <protection/>
    </xf>
    <xf numFmtId="0" fontId="22" fillId="24" borderId="0" xfId="59" applyNumberFormat="1" applyFont="1" applyFill="1" applyBorder="1" applyAlignment="1" applyProtection="1">
      <alignment vertical="center"/>
      <protection/>
    </xf>
    <xf numFmtId="0" fontId="8" fillId="24" borderId="0" xfId="59" applyNumberFormat="1" applyFont="1" applyFill="1" applyBorder="1" applyAlignment="1" applyProtection="1">
      <alignment vertical="center"/>
      <protection/>
    </xf>
    <xf numFmtId="176" fontId="16" fillId="24" borderId="0" xfId="42" applyNumberFormat="1" applyFont="1" applyFill="1" applyBorder="1" applyAlignment="1" applyProtection="1">
      <alignment horizontal="right" vertical="center"/>
      <protection/>
    </xf>
    <xf numFmtId="0" fontId="2" fillId="24" borderId="0" xfId="59" applyNumberFormat="1" applyFont="1" applyFill="1" applyBorder="1" applyAlignment="1" applyProtection="1">
      <alignment vertical="top"/>
      <protection/>
    </xf>
    <xf numFmtId="0" fontId="12" fillId="24" borderId="0" xfId="59" applyNumberFormat="1" applyFont="1" applyFill="1" applyBorder="1" applyAlignment="1" applyProtection="1">
      <alignment vertical="top"/>
      <protection/>
    </xf>
    <xf numFmtId="0" fontId="12" fillId="0" borderId="0" xfId="57" applyFont="1" applyFill="1" applyBorder="1" applyAlignment="1" applyProtection="1">
      <alignment horizontal="center" vertical="center" wrapText="1"/>
      <protection hidden="1" locked="0"/>
    </xf>
    <xf numFmtId="0" fontId="12" fillId="0" borderId="0" xfId="57" applyFont="1" applyFill="1" applyBorder="1" applyAlignment="1" applyProtection="1">
      <alignment vertical="center" wrapText="1"/>
      <protection hidden="1" locked="0"/>
    </xf>
    <xf numFmtId="0" fontId="2" fillId="0" borderId="0" xfId="0" applyFont="1" applyBorder="1" applyAlignment="1" applyProtection="1">
      <alignment wrapText="1"/>
      <protection hidden="1" locked="0"/>
    </xf>
    <xf numFmtId="0" fontId="12" fillId="0" borderId="0" xfId="59" applyNumberFormat="1" applyFont="1" applyFill="1" applyBorder="1" applyAlignment="1" applyProtection="1">
      <alignment vertical="center" wrapText="1"/>
      <protection hidden="1" locked="0"/>
    </xf>
    <xf numFmtId="176" fontId="12" fillId="8" borderId="15" xfId="42" applyNumberFormat="1" applyFont="1" applyFill="1" applyBorder="1" applyAlignment="1" applyProtection="1">
      <alignment horizontal="left" vertical="center" wrapText="1"/>
      <protection hidden="1" locked="0"/>
    </xf>
    <xf numFmtId="176" fontId="12" fillId="0" borderId="0" xfId="42" applyNumberFormat="1" applyFont="1" applyFill="1" applyBorder="1" applyAlignment="1" applyProtection="1">
      <alignment horizontal="left" vertical="center" wrapText="1"/>
      <protection hidden="1" locked="0"/>
    </xf>
    <xf numFmtId="0" fontId="9" fillId="0" borderId="14" xfId="0" applyFont="1" applyBorder="1" applyAlignment="1" applyProtection="1">
      <alignment horizontal="justify" vertical="center" wrapText="1"/>
      <protection hidden="1" locked="0"/>
    </xf>
    <xf numFmtId="0" fontId="9" fillId="0" borderId="15" xfId="0" applyFont="1" applyBorder="1" applyAlignment="1" applyProtection="1">
      <alignment horizontal="justify" vertical="center" wrapText="1"/>
      <protection hidden="1" locked="0"/>
    </xf>
    <xf numFmtId="0" fontId="12" fillId="0" borderId="0" xfId="0" applyFont="1" applyBorder="1" applyAlignment="1" applyProtection="1">
      <alignment horizontal="justify" vertical="center" wrapText="1"/>
      <protection hidden="1" locked="0"/>
    </xf>
    <xf numFmtId="0" fontId="2" fillId="0" borderId="0" xfId="0" applyFont="1" applyBorder="1" applyAlignment="1" applyProtection="1">
      <alignment horizontal="justify" vertical="center" wrapText="1"/>
      <protection hidden="1" locked="0"/>
    </xf>
    <xf numFmtId="0" fontId="9" fillId="0" borderId="0" xfId="0" applyFont="1" applyBorder="1" applyAlignment="1" applyProtection="1">
      <alignment horizontal="justify" vertical="center" wrapText="1"/>
      <protection hidden="1" locked="0"/>
    </xf>
    <xf numFmtId="0" fontId="12" fillId="0" borderId="15" xfId="0" applyFont="1" applyBorder="1" applyAlignment="1" applyProtection="1">
      <alignment horizontal="justify" vertical="center" wrapText="1"/>
      <protection hidden="1" locked="0"/>
    </xf>
    <xf numFmtId="176" fontId="21" fillId="24" borderId="0" xfId="42" applyNumberFormat="1" applyFont="1" applyFill="1" applyBorder="1" applyAlignment="1" applyProtection="1">
      <alignment horizontal="center" vertical="center" wrapText="1"/>
      <protection/>
    </xf>
    <xf numFmtId="176" fontId="21" fillId="24" borderId="0" xfId="42" applyNumberFormat="1" applyFont="1" applyFill="1" applyBorder="1" applyAlignment="1" applyProtection="1">
      <alignment horizontal="right" vertical="center" wrapText="1"/>
      <protection/>
    </xf>
    <xf numFmtId="0" fontId="17" fillId="24" borderId="0" xfId="57" applyFont="1" applyFill="1" applyBorder="1" applyAlignment="1">
      <alignment vertical="center" wrapText="1"/>
      <protection/>
    </xf>
    <xf numFmtId="0" fontId="12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wrapText="1"/>
    </xf>
    <xf numFmtId="0" fontId="12" fillId="24" borderId="0" xfId="57" applyFont="1" applyFill="1" applyBorder="1" applyAlignment="1">
      <alignment vertical="center" wrapText="1"/>
      <protection/>
    </xf>
    <xf numFmtId="0" fontId="12" fillId="24" borderId="0" xfId="58" applyFont="1" applyFill="1" applyAlignment="1">
      <alignment wrapText="1"/>
      <protection/>
    </xf>
    <xf numFmtId="0" fontId="2" fillId="21" borderId="0" xfId="59" applyNumberFormat="1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175" fontId="12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10" xfId="48" applyFont="1" applyFill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2" fillId="0" borderId="10" xfId="0" applyFont="1" applyBorder="1" applyAlignment="1" applyProtection="1">
      <alignment horizontal="center" wrapText="1"/>
      <protection hidden="1" locked="0"/>
    </xf>
    <xf numFmtId="176" fontId="2" fillId="0" borderId="10" xfId="0" applyNumberFormat="1" applyFont="1" applyFill="1" applyBorder="1" applyAlignment="1" applyProtection="1">
      <alignment/>
      <protection hidden="1"/>
    </xf>
    <xf numFmtId="176" fontId="2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3" fontId="2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176" fontId="12" fillId="0" borderId="0" xfId="0" applyNumberFormat="1" applyFont="1" applyFill="1" applyBorder="1" applyAlignment="1" applyProtection="1">
      <alignment/>
      <protection hidden="1"/>
    </xf>
    <xf numFmtId="176" fontId="2" fillId="0" borderId="0" xfId="0" applyNumberFormat="1" applyFont="1" applyFill="1" applyBorder="1" applyAlignment="1" applyProtection="1">
      <alignment/>
      <protection hidden="1"/>
    </xf>
    <xf numFmtId="0" fontId="2" fillId="0" borderId="10" xfId="48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10" xfId="39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" fillId="0" borderId="10" xfId="39" applyFont="1" applyFill="1" applyBorder="1" applyAlignment="1" applyProtection="1">
      <alignment horizontal="justify" vertical="center"/>
      <protection hidden="1"/>
    </xf>
    <xf numFmtId="176" fontId="2" fillId="0" borderId="10" xfId="0" applyNumberFormat="1" applyFont="1" applyFill="1" applyBorder="1" applyAlignment="1" applyProtection="1">
      <alignment/>
      <protection hidden="1" locked="0"/>
    </xf>
    <xf numFmtId="0" fontId="12" fillId="8" borderId="10" xfId="0" applyFont="1" applyFill="1" applyBorder="1" applyAlignment="1" applyProtection="1">
      <alignment horizontal="left" vertical="center"/>
      <protection hidden="1"/>
    </xf>
    <xf numFmtId="176" fontId="2" fillId="8" borderId="10" xfId="0" applyNumberFormat="1" applyFont="1" applyFill="1" applyBorder="1" applyAlignment="1" applyProtection="1">
      <alignment/>
      <protection hidden="1" locked="0"/>
    </xf>
    <xf numFmtId="176" fontId="12" fillId="8" borderId="10" xfId="0" applyNumberFormat="1" applyFont="1" applyFill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center" wrapText="1"/>
      <protection hidden="1" locked="0"/>
    </xf>
    <xf numFmtId="176" fontId="12" fillId="0" borderId="0" xfId="6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horizontal="center" wrapText="1"/>
      <protection hidden="1" locked="0"/>
    </xf>
    <xf numFmtId="17" fontId="2" fillId="0" borderId="10" xfId="0" applyNumberFormat="1" applyFont="1" applyBorder="1" applyAlignment="1" applyProtection="1">
      <alignment horizontal="center" wrapText="1"/>
      <protection hidden="1" locked="0"/>
    </xf>
    <xf numFmtId="176" fontId="12" fillId="0" borderId="0" xfId="60" applyNumberFormat="1" applyFont="1" applyFill="1" applyBorder="1" applyAlignment="1" applyProtection="1">
      <alignment vertical="center"/>
      <protection hidden="1"/>
    </xf>
    <xf numFmtId="176" fontId="2" fillId="0" borderId="0" xfId="0" applyNumberFormat="1" applyFont="1" applyBorder="1" applyAlignment="1" applyProtection="1">
      <alignment/>
      <protection hidden="1" locked="0"/>
    </xf>
    <xf numFmtId="0" fontId="2" fillId="0" borderId="10" xfId="0" applyFont="1" applyFill="1" applyBorder="1" applyAlignment="1" applyProtection="1">
      <alignment horizontal="left" vertical="center"/>
      <protection hidden="1"/>
    </xf>
    <xf numFmtId="0" fontId="2" fillId="0" borderId="10" xfId="0" applyFont="1" applyBorder="1" applyAlignment="1" applyProtection="1">
      <alignment horizontal="justify" vertical="center" wrapText="1"/>
      <protection hidden="1"/>
    </xf>
    <xf numFmtId="176" fontId="2" fillId="0" borderId="0" xfId="6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wrapText="1"/>
      <protection hidden="1" locked="0"/>
    </xf>
    <xf numFmtId="0" fontId="2" fillId="0" borderId="0" xfId="0" applyFont="1" applyFill="1" applyBorder="1" applyAlignment="1" applyProtection="1">
      <alignment horizontal="center"/>
      <protection hidden="1"/>
    </xf>
    <xf numFmtId="176" fontId="12" fillId="8" borderId="14" xfId="60" applyNumberFormat="1" applyFont="1" applyFill="1" applyBorder="1" applyAlignment="1" applyProtection="1">
      <alignment horizontal="left" vertical="center"/>
      <protection hidden="1"/>
    </xf>
    <xf numFmtId="176" fontId="12" fillId="8" borderId="14" xfId="60" applyNumberFormat="1" applyFont="1" applyFill="1" applyBorder="1" applyAlignment="1" applyProtection="1">
      <alignment vertical="center"/>
      <protection hidden="1" locked="0"/>
    </xf>
    <xf numFmtId="0" fontId="12" fillId="0" borderId="0" xfId="0" applyFont="1" applyFill="1" applyBorder="1" applyAlignment="1" applyProtection="1">
      <alignment horizontal="center"/>
      <protection hidden="1"/>
    </xf>
    <xf numFmtId="176" fontId="12" fillId="8" borderId="14" xfId="60" applyNumberFormat="1" applyFont="1" applyFill="1" applyBorder="1" applyAlignment="1" applyProtection="1">
      <alignment vertical="center"/>
      <protection hidden="1"/>
    </xf>
    <xf numFmtId="176" fontId="12" fillId="0" borderId="0" xfId="60" applyNumberFormat="1" applyFont="1" applyFill="1" applyBorder="1" applyAlignment="1" applyProtection="1">
      <alignment horizontal="left" vertical="center"/>
      <protection hidden="1"/>
    </xf>
    <xf numFmtId="172" fontId="2" fillId="0" borderId="0" xfId="60" applyNumberFormat="1" applyFont="1" applyFill="1" applyBorder="1" applyAlignment="1" applyProtection="1">
      <alignment horizontal="center" vertical="center"/>
      <protection hidden="1" locked="0"/>
    </xf>
    <xf numFmtId="172" fontId="12" fillId="0" borderId="0" xfId="60" applyNumberFormat="1" applyFont="1" applyFill="1" applyBorder="1" applyAlignment="1" applyProtection="1">
      <alignment vertical="center"/>
      <protection hidden="1"/>
    </xf>
    <xf numFmtId="0" fontId="12" fillId="0" borderId="10" xfId="0" applyFont="1" applyBorder="1" applyAlignment="1" applyProtection="1">
      <alignment horizontal="left" vertical="center"/>
      <protection hidden="1"/>
    </xf>
    <xf numFmtId="172" fontId="12" fillId="0" borderId="10" xfId="60" applyNumberFormat="1" applyFont="1" applyFill="1" applyBorder="1" applyAlignment="1" applyProtection="1">
      <alignment vertical="center"/>
      <protection hidden="1"/>
    </xf>
    <xf numFmtId="14" fontId="12" fillId="0" borderId="0" xfId="0" applyNumberFormat="1" applyFont="1" applyBorder="1" applyAlignment="1" applyProtection="1">
      <alignment horizontal="center" wrapText="1"/>
      <protection hidden="1" locked="0"/>
    </xf>
    <xf numFmtId="172" fontId="12" fillId="0" borderId="0" xfId="60" applyNumberFormat="1" applyFont="1" applyFill="1" applyBorder="1" applyAlignment="1" applyProtection="1">
      <alignment vertical="center"/>
      <protection hidden="1" locked="0"/>
    </xf>
    <xf numFmtId="172" fontId="2" fillId="0" borderId="0" xfId="60" applyNumberFormat="1" applyFont="1" applyFill="1" applyBorder="1" applyAlignment="1" applyProtection="1">
      <alignment vertical="center"/>
      <protection hidden="1" locked="0"/>
    </xf>
    <xf numFmtId="176" fontId="2" fillId="0" borderId="0" xfId="0" applyNumberFormat="1" applyFont="1" applyFill="1" applyBorder="1" applyAlignment="1" applyProtection="1">
      <alignment/>
      <protection hidden="1" locked="0"/>
    </xf>
    <xf numFmtId="176" fontId="2" fillId="0" borderId="0" xfId="0" applyNumberFormat="1" applyFont="1" applyBorder="1" applyAlignment="1" applyProtection="1">
      <alignment/>
      <protection hidden="1" locked="0"/>
    </xf>
    <xf numFmtId="176" fontId="2" fillId="0" borderId="0" xfId="0" applyNumberFormat="1" applyFont="1" applyFill="1" applyBorder="1" applyAlignment="1" applyProtection="1">
      <alignment/>
      <protection hidden="1"/>
    </xf>
    <xf numFmtId="176" fontId="2" fillId="0" borderId="0" xfId="0" applyNumberFormat="1" applyFont="1" applyBorder="1" applyAlignment="1" applyProtection="1">
      <alignment/>
      <protection hidden="1"/>
    </xf>
    <xf numFmtId="0" fontId="2" fillId="0" borderId="0" xfId="0" applyFont="1" applyBorder="1" applyAlignment="1" applyProtection="1" quotePrefix="1">
      <alignment horizontal="left" vertical="center"/>
      <protection hidden="1"/>
    </xf>
    <xf numFmtId="172" fontId="2" fillId="0" borderId="0" xfId="60" applyNumberFormat="1" applyFont="1" applyFill="1" applyBorder="1" applyAlignment="1" applyProtection="1">
      <alignment vertical="center"/>
      <protection hidden="1"/>
    </xf>
    <xf numFmtId="176" fontId="12" fillId="24" borderId="10" xfId="60" applyNumberFormat="1" applyFont="1" applyFill="1" applyBorder="1" applyAlignment="1" applyProtection="1">
      <alignment vertical="center"/>
      <protection hidden="1"/>
    </xf>
    <xf numFmtId="0" fontId="12" fillId="24" borderId="0" xfId="0" applyFont="1" applyFill="1" applyBorder="1" applyAlignment="1" applyProtection="1">
      <alignment horizontal="left" vertical="center"/>
      <protection hidden="1"/>
    </xf>
    <xf numFmtId="176" fontId="12" fillId="24" borderId="10" xfId="60" applyNumberFormat="1" applyFont="1" applyFill="1" applyBorder="1" applyAlignment="1" applyProtection="1">
      <alignment vertical="center"/>
      <protection hidden="1" locked="0"/>
    </xf>
    <xf numFmtId="0" fontId="12" fillId="24" borderId="0" xfId="0" applyFont="1" applyFill="1" applyBorder="1" applyAlignment="1" applyProtection="1">
      <alignment horizontal="center"/>
      <protection hidden="1"/>
    </xf>
    <xf numFmtId="172" fontId="12" fillId="24" borderId="0" xfId="60" applyNumberFormat="1" applyFont="1" applyFill="1" applyBorder="1" applyAlignment="1" applyProtection="1">
      <alignment vertical="center"/>
      <protection hidden="1"/>
    </xf>
    <xf numFmtId="176" fontId="12" fillId="8" borderId="10" xfId="60" applyNumberFormat="1" applyFont="1" applyFill="1" applyBorder="1" applyAlignment="1" applyProtection="1">
      <alignment vertical="center"/>
      <protection hidden="1"/>
    </xf>
    <xf numFmtId="176" fontId="12" fillId="8" borderId="10" xfId="60" applyNumberFormat="1" applyFont="1" applyFill="1" applyBorder="1" applyAlignment="1" applyProtection="1">
      <alignment vertical="center"/>
      <protection hidden="1" locked="0"/>
    </xf>
    <xf numFmtId="176" fontId="12" fillId="0" borderId="0" xfId="60" applyNumberFormat="1" applyFont="1" applyFill="1" applyBorder="1" applyAlignment="1" applyProtection="1">
      <alignment vertical="center"/>
      <protection hidden="1" locked="0"/>
    </xf>
    <xf numFmtId="0" fontId="12" fillId="0" borderId="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72" fontId="2" fillId="0" borderId="10" xfId="60" applyNumberFormat="1" applyFont="1" applyFill="1" applyBorder="1" applyAlignment="1" applyProtection="1">
      <alignment horizontal="center" vertical="center"/>
      <protection hidden="1" locked="0"/>
    </xf>
    <xf numFmtId="172" fontId="2" fillId="0" borderId="10" xfId="60" applyNumberFormat="1" applyFont="1" applyFill="1" applyBorder="1" applyAlignment="1" applyProtection="1">
      <alignment vertical="center"/>
      <protection hidden="1"/>
    </xf>
    <xf numFmtId="0" fontId="2" fillId="0" borderId="10" xfId="39" applyFont="1" applyFill="1" applyBorder="1" applyAlignment="1" applyProtection="1">
      <alignment vertical="center"/>
      <protection hidden="1"/>
    </xf>
    <xf numFmtId="172" fontId="2" fillId="0" borderId="10" xfId="60" applyNumberFormat="1" applyFont="1" applyFill="1" applyBorder="1" applyAlignment="1" applyProtection="1">
      <alignment vertical="center"/>
      <protection hidden="1" locked="0"/>
    </xf>
    <xf numFmtId="176" fontId="12" fillId="0" borderId="0" xfId="0" applyNumberFormat="1" applyFont="1" applyFill="1" applyBorder="1" applyAlignment="1" applyProtection="1">
      <alignment/>
      <protection hidden="1"/>
    </xf>
    <xf numFmtId="176" fontId="12" fillId="0" borderId="0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vertical="center" wrapText="1"/>
      <protection hidden="1"/>
    </xf>
    <xf numFmtId="0" fontId="12" fillId="8" borderId="1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176" fontId="1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3" fontId="15" fillId="24" borderId="0" xfId="0" applyNumberFormat="1" applyFont="1" applyFill="1" applyBorder="1" applyAlignment="1" applyProtection="1">
      <alignment/>
      <protection hidden="1"/>
    </xf>
    <xf numFmtId="3" fontId="2" fillId="24" borderId="0" xfId="0" applyNumberFormat="1" applyFont="1" applyFill="1" applyBorder="1" applyAlignment="1" applyProtection="1">
      <alignment/>
      <protection hidden="1"/>
    </xf>
    <xf numFmtId="3" fontId="16" fillId="24" borderId="0" xfId="0" applyNumberFormat="1" applyFont="1" applyFill="1" applyBorder="1" applyAlignment="1" applyProtection="1">
      <alignment/>
      <protection hidden="1"/>
    </xf>
    <xf numFmtId="0" fontId="18" fillId="24" borderId="0" xfId="0" applyFont="1" applyFill="1" applyBorder="1" applyAlignment="1" applyProtection="1">
      <alignment/>
      <protection hidden="1"/>
    </xf>
    <xf numFmtId="0" fontId="2" fillId="24" borderId="0" xfId="0" applyFont="1" applyFill="1" applyBorder="1" applyAlignment="1" applyProtection="1">
      <alignment horizontal="center" wrapText="1"/>
      <protection hidden="1"/>
    </xf>
    <xf numFmtId="176" fontId="2" fillId="24" borderId="0" xfId="0" applyNumberFormat="1" applyFont="1" applyFill="1" applyBorder="1" applyAlignment="1" applyProtection="1">
      <alignment/>
      <protection hidden="1"/>
    </xf>
    <xf numFmtId="0" fontId="12" fillId="24" borderId="0" xfId="57" applyFont="1" applyFill="1" applyBorder="1" applyAlignment="1" applyProtection="1">
      <alignment horizontal="right" vertical="center"/>
      <protection hidden="1"/>
    </xf>
    <xf numFmtId="0" fontId="49" fillId="0" borderId="0" xfId="0" applyFont="1" applyAlignment="1">
      <alignment/>
    </xf>
    <xf numFmtId="0" fontId="2" fillId="0" borderId="0" xfId="61" applyFont="1" applyFill="1" applyBorder="1" applyAlignment="1" applyProtection="1" quotePrefix="1">
      <alignment horizontal="left" vertical="center"/>
      <protection hidden="1" locked="0"/>
    </xf>
    <xf numFmtId="15" fontId="17" fillId="0" borderId="0" xfId="57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0" xfId="58" applyFont="1" applyFill="1" applyBorder="1" applyAlignment="1" applyProtection="1">
      <alignment vertical="top" wrapText="1"/>
      <protection hidden="1" locked="0"/>
    </xf>
    <xf numFmtId="0" fontId="2" fillId="0" borderId="0" xfId="58" applyFont="1" applyFill="1" applyBorder="1" applyAlignment="1" applyProtection="1">
      <alignment horizontal="center"/>
      <protection hidden="1" locked="0"/>
    </xf>
    <xf numFmtId="0" fontId="24" fillId="0" borderId="0" xfId="58" applyFont="1" applyFill="1" applyBorder="1" applyAlignment="1" applyProtection="1">
      <alignment vertical="top" wrapText="1"/>
      <protection hidden="1" locked="0"/>
    </xf>
    <xf numFmtId="0" fontId="12" fillId="0" borderId="0" xfId="58" applyFont="1" applyFill="1" applyBorder="1" applyAlignment="1" applyProtection="1">
      <alignment horizontal="center"/>
      <protection hidden="1" locked="0"/>
    </xf>
    <xf numFmtId="172" fontId="12" fillId="8" borderId="14" xfId="58" applyNumberFormat="1" applyFont="1" applyFill="1" applyBorder="1" applyAlignment="1" applyProtection="1">
      <alignment horizontal="left"/>
      <protection/>
    </xf>
    <xf numFmtId="0" fontId="12" fillId="0" borderId="0" xfId="58" applyFont="1" applyFill="1" applyBorder="1" applyAlignment="1" applyProtection="1">
      <alignment horizontal="center"/>
      <protection/>
    </xf>
    <xf numFmtId="0" fontId="24" fillId="0" borderId="0" xfId="58" applyFont="1" applyFill="1" applyBorder="1" applyAlignment="1" applyProtection="1">
      <alignment vertical="top"/>
      <protection hidden="1" locked="0"/>
    </xf>
    <xf numFmtId="0" fontId="2" fillId="0" borderId="0" xfId="58" applyFont="1" applyFill="1" applyBorder="1" applyAlignment="1" applyProtection="1">
      <alignment horizontal="center"/>
      <protection/>
    </xf>
    <xf numFmtId="0" fontId="2" fillId="0" borderId="0" xfId="58" applyFont="1" applyFill="1" applyBorder="1" applyProtection="1">
      <alignment/>
      <protection/>
    </xf>
    <xf numFmtId="172" fontId="12" fillId="8" borderId="13" xfId="58" applyNumberFormat="1" applyFont="1" applyFill="1" applyBorder="1" applyAlignment="1" applyProtection="1">
      <alignment horizontal="left" vertical="justify"/>
      <protection/>
    </xf>
    <xf numFmtId="0" fontId="2" fillId="0" borderId="0" xfId="58" applyFont="1" applyFill="1" applyBorder="1" applyProtection="1">
      <alignment/>
      <protection hidden="1" locked="0"/>
    </xf>
    <xf numFmtId="172" fontId="12" fillId="8" borderId="13" xfId="58" applyNumberFormat="1" applyFont="1" applyFill="1" applyBorder="1" applyAlignment="1" applyProtection="1">
      <alignment horizontal="left" vertical="justify"/>
      <protection hidden="1" locked="0"/>
    </xf>
    <xf numFmtId="172" fontId="12" fillId="8" borderId="15" xfId="58" applyNumberFormat="1" applyFont="1" applyFill="1" applyBorder="1" applyAlignment="1" applyProtection="1">
      <alignment horizontal="left" vertical="justify"/>
      <protection/>
    </xf>
    <xf numFmtId="0" fontId="15" fillId="24" borderId="0" xfId="58" applyFont="1" applyFill="1" applyBorder="1" applyAlignment="1" applyProtection="1">
      <alignment horizontal="right"/>
      <protection hidden="1" locked="0"/>
    </xf>
    <xf numFmtId="0" fontId="2" fillId="24" borderId="0" xfId="58" applyFont="1" applyFill="1" applyBorder="1" applyAlignment="1" applyProtection="1">
      <alignment horizontal="center"/>
      <protection hidden="1" locked="0"/>
    </xf>
    <xf numFmtId="0" fontId="16" fillId="24" borderId="0" xfId="58" applyFont="1" applyFill="1" applyBorder="1" applyAlignment="1" applyProtection="1">
      <alignment horizontal="right"/>
      <protection hidden="1" locked="0"/>
    </xf>
    <xf numFmtId="0" fontId="8" fillId="24" borderId="0" xfId="58" applyFont="1" applyFill="1" applyBorder="1" applyAlignment="1" applyProtection="1">
      <alignment horizontal="center"/>
      <protection hidden="1" locked="0"/>
    </xf>
    <xf numFmtId="0" fontId="17" fillId="24" borderId="0" xfId="57" applyFont="1" applyFill="1" applyBorder="1" applyAlignment="1" applyProtection="1">
      <alignment vertical="center"/>
      <protection hidden="1" locked="0"/>
    </xf>
    <xf numFmtId="0" fontId="12" fillId="24" borderId="0" xfId="0" applyFont="1" applyFill="1" applyBorder="1" applyAlignment="1" applyProtection="1">
      <alignment/>
      <protection hidden="1" locked="0"/>
    </xf>
    <xf numFmtId="0" fontId="12" fillId="24" borderId="0" xfId="58" applyFont="1" applyFill="1" applyBorder="1" applyAlignment="1" applyProtection="1">
      <alignment horizontal="center"/>
      <protection hidden="1" locked="0"/>
    </xf>
    <xf numFmtId="0" fontId="12" fillId="24" borderId="0" xfId="57" applyFont="1" applyFill="1" applyBorder="1" applyAlignment="1" applyProtection="1">
      <alignment vertical="center"/>
      <protection hidden="1" locked="0"/>
    </xf>
    <xf numFmtId="0" fontId="12" fillId="24" borderId="0" xfId="58" applyFont="1" applyFill="1" applyAlignment="1" applyProtection="1">
      <alignment/>
      <protection hidden="1" locked="0"/>
    </xf>
    <xf numFmtId="0" fontId="2" fillId="24" borderId="0" xfId="58" applyFont="1" applyFill="1" applyAlignment="1" applyProtection="1">
      <alignment horizontal="center"/>
      <protection hidden="1" locked="0"/>
    </xf>
    <xf numFmtId="172" fontId="9" fillId="24" borderId="0" xfId="58" applyNumberFormat="1" applyFont="1" applyFill="1" applyAlignment="1" applyProtection="1">
      <alignment horizontal="center"/>
      <protection hidden="1" locked="0"/>
    </xf>
    <xf numFmtId="0" fontId="12" fillId="21" borderId="0" xfId="57" applyFont="1" applyFill="1" applyBorder="1" applyAlignment="1" applyProtection="1">
      <alignment vertical="center"/>
      <protection hidden="1" locked="0"/>
    </xf>
    <xf numFmtId="0" fontId="2" fillId="21" borderId="0" xfId="58" applyFont="1" applyFill="1" applyAlignment="1" applyProtection="1">
      <alignment horizontal="center"/>
      <protection hidden="1" locked="0"/>
    </xf>
    <xf numFmtId="0" fontId="12" fillId="21" borderId="0" xfId="58" applyFont="1" applyFill="1" applyAlignment="1" applyProtection="1">
      <alignment horizontal="right"/>
      <protection hidden="1" locked="0"/>
    </xf>
    <xf numFmtId="0" fontId="12" fillId="21" borderId="0" xfId="57" applyFont="1" applyFill="1" applyBorder="1" applyAlignment="1" applyProtection="1">
      <alignment horizontal="right" vertical="center"/>
      <protection hidden="1" locked="0"/>
    </xf>
    <xf numFmtId="0" fontId="23" fillId="21" borderId="0" xfId="57" applyFont="1" applyFill="1" applyBorder="1" applyAlignment="1" applyProtection="1">
      <alignment vertical="center"/>
      <protection hidden="1" locked="0"/>
    </xf>
    <xf numFmtId="0" fontId="2" fillId="21" borderId="0" xfId="58" applyFont="1" applyFill="1" applyProtection="1">
      <alignment/>
      <protection hidden="1" locked="0"/>
    </xf>
    <xf numFmtId="172" fontId="12" fillId="8" borderId="14" xfId="58" applyNumberFormat="1" applyFont="1" applyFill="1" applyBorder="1" applyAlignment="1" applyProtection="1">
      <alignment horizontal="left" wrapText="1"/>
      <protection/>
    </xf>
    <xf numFmtId="0" fontId="24" fillId="0" borderId="0" xfId="0" applyFont="1" applyAlignment="1">
      <alignment/>
    </xf>
    <xf numFmtId="174" fontId="12" fillId="8" borderId="11" xfId="0" applyNumberFormat="1" applyFont="1" applyFill="1" applyBorder="1" applyAlignment="1" applyProtection="1">
      <alignment horizontal="right"/>
      <protection hidden="1"/>
    </xf>
    <xf numFmtId="0" fontId="12" fillId="24" borderId="0" xfId="0" applyFont="1" applyFill="1" applyBorder="1" applyAlignment="1">
      <alignment wrapText="1"/>
    </xf>
    <xf numFmtId="0" fontId="12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2" fillId="24" borderId="0" xfId="59" applyNumberFormat="1" applyFont="1" applyFill="1" applyBorder="1" applyAlignment="1" applyProtection="1">
      <alignment vertical="top"/>
      <protection/>
    </xf>
    <xf numFmtId="0" fontId="4" fillId="24" borderId="0" xfId="59" applyNumberFormat="1" applyFont="1" applyFill="1" applyBorder="1" applyAlignment="1" applyProtection="1">
      <alignment vertical="top"/>
      <protection/>
    </xf>
    <xf numFmtId="0" fontId="0" fillId="24" borderId="0" xfId="0" applyFill="1" applyAlignment="1">
      <alignment/>
    </xf>
    <xf numFmtId="0" fontId="18" fillId="24" borderId="0" xfId="0" applyFont="1" applyFill="1" applyBorder="1" applyAlignment="1">
      <alignment horizontal="right" wrapText="1"/>
    </xf>
    <xf numFmtId="0" fontId="18" fillId="24" borderId="0" xfId="0" applyFont="1" applyFill="1" applyBorder="1" applyAlignment="1">
      <alignment horizontal="right"/>
    </xf>
    <xf numFmtId="0" fontId="2" fillId="24" borderId="0" xfId="0" applyFont="1" applyFill="1" applyAlignment="1">
      <alignment wrapText="1"/>
    </xf>
    <xf numFmtId="0" fontId="2" fillId="24" borderId="0" xfId="59" applyNumberFormat="1" applyFont="1" applyFill="1" applyBorder="1" applyAlignment="1" applyProtection="1">
      <alignment/>
      <protection/>
    </xf>
    <xf numFmtId="171" fontId="12" fillId="8" borderId="11" xfId="42" applyFont="1" applyFill="1" applyBorder="1" applyAlignment="1" applyProtection="1">
      <alignment horizontal="right"/>
      <protection hidden="1"/>
    </xf>
    <xf numFmtId="0" fontId="9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horizontal="justify"/>
      <protection hidden="1"/>
    </xf>
    <xf numFmtId="0" fontId="12" fillId="0" borderId="0" xfId="0" applyFont="1" applyAlignment="1" applyProtection="1">
      <alignment wrapText="1"/>
      <protection hidden="1"/>
    </xf>
    <xf numFmtId="0" fontId="2" fillId="0" borderId="10" xfId="39" applyFont="1" applyFill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58" applyFont="1" applyFill="1" applyBorder="1" applyAlignment="1" applyProtection="1">
      <alignment vertical="top" wrapText="1"/>
      <protection hidden="1" locked="0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16" xfId="0" applyFont="1" applyFill="1" applyBorder="1" applyAlignment="1">
      <alignment/>
    </xf>
    <xf numFmtId="0" fontId="26" fillId="0" borderId="17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20" xfId="0" applyFont="1" applyFill="1" applyBorder="1" applyAlignment="1">
      <alignment/>
    </xf>
    <xf numFmtId="0" fontId="26" fillId="0" borderId="21" xfId="0" applyFont="1" applyFill="1" applyBorder="1" applyAlignment="1">
      <alignment/>
    </xf>
    <xf numFmtId="0" fontId="26" fillId="0" borderId="22" xfId="0" applyFont="1" applyFill="1" applyBorder="1" applyAlignment="1">
      <alignment/>
    </xf>
    <xf numFmtId="0" fontId="26" fillId="7" borderId="23" xfId="0" applyFont="1" applyFill="1" applyBorder="1" applyAlignment="1">
      <alignment/>
    </xf>
    <xf numFmtId="0" fontId="26" fillId="7" borderId="24" xfId="0" applyFont="1" applyFill="1" applyBorder="1" applyAlignment="1">
      <alignment/>
    </xf>
    <xf numFmtId="0" fontId="26" fillId="7" borderId="25" xfId="0" applyFont="1" applyFill="1" applyBorder="1" applyAlignment="1">
      <alignment/>
    </xf>
    <xf numFmtId="0" fontId="26" fillId="0" borderId="26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6" fillId="0" borderId="27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0" fontId="26" fillId="0" borderId="29" xfId="0" applyFont="1" applyFill="1" applyBorder="1" applyAlignment="1">
      <alignment/>
    </xf>
    <xf numFmtId="0" fontId="26" fillId="0" borderId="30" xfId="0" applyFont="1" applyFill="1" applyBorder="1" applyAlignment="1">
      <alignment/>
    </xf>
    <xf numFmtId="0" fontId="26" fillId="0" borderId="31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26" fillId="0" borderId="33" xfId="0" applyFont="1" applyFill="1" applyBorder="1" applyAlignment="1">
      <alignment/>
    </xf>
    <xf numFmtId="0" fontId="26" fillId="0" borderId="34" xfId="0" applyFont="1" applyFill="1" applyBorder="1" applyAlignment="1">
      <alignment/>
    </xf>
    <xf numFmtId="0" fontId="26" fillId="0" borderId="35" xfId="0" applyFont="1" applyFill="1" applyBorder="1" applyAlignment="1">
      <alignment/>
    </xf>
    <xf numFmtId="16" fontId="26" fillId="0" borderId="36" xfId="0" applyNumberFormat="1" applyFont="1" applyFill="1" applyBorder="1" applyAlignment="1">
      <alignment/>
    </xf>
    <xf numFmtId="0" fontId="26" fillId="0" borderId="37" xfId="0" applyFont="1" applyFill="1" applyBorder="1" applyAlignment="1">
      <alignment/>
    </xf>
    <xf numFmtId="1" fontId="26" fillId="0" borderId="2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1" fontId="26" fillId="7" borderId="38" xfId="0" applyNumberFormat="1" applyFont="1" applyFill="1" applyBorder="1" applyAlignment="1">
      <alignment/>
    </xf>
    <xf numFmtId="177" fontId="26" fillId="7" borderId="25" xfId="0" applyNumberFormat="1" applyFont="1" applyFill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29" fillId="0" borderId="21" xfId="0" applyFont="1" applyBorder="1" applyAlignment="1">
      <alignment horizontal="center"/>
    </xf>
    <xf numFmtId="176" fontId="29" fillId="0" borderId="21" xfId="0" applyNumberFormat="1" applyFont="1" applyBorder="1" applyAlignment="1">
      <alignment/>
    </xf>
    <xf numFmtId="9" fontId="29" fillId="0" borderId="21" xfId="65" applyFont="1" applyBorder="1" applyAlignment="1">
      <alignment/>
    </xf>
    <xf numFmtId="176" fontId="14" fillId="0" borderId="21" xfId="0" applyNumberFormat="1" applyFont="1" applyBorder="1" applyAlignment="1">
      <alignment horizontal="center" vertical="center"/>
    </xf>
    <xf numFmtId="173" fontId="29" fillId="0" borderId="21" xfId="0" applyNumberFormat="1" applyFont="1" applyBorder="1" applyAlignment="1">
      <alignment/>
    </xf>
    <xf numFmtId="0" fontId="29" fillId="20" borderId="0" xfId="0" applyFont="1" applyFill="1" applyAlignment="1">
      <alignment/>
    </xf>
    <xf numFmtId="172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172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2" fillId="24" borderId="0" xfId="58" applyFont="1" applyFill="1" applyBorder="1" applyAlignment="1" applyProtection="1">
      <alignment horizontal="center" vertical="center"/>
      <protection hidden="1" locked="0"/>
    </xf>
    <xf numFmtId="172" fontId="12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12" fillId="24" borderId="0" xfId="58" applyFont="1" applyFill="1" applyBorder="1" applyAlignment="1" applyProtection="1">
      <alignment horizontal="center" vertical="center"/>
      <protection hidden="1" locked="0"/>
    </xf>
    <xf numFmtId="172" fontId="2" fillId="24" borderId="0" xfId="58" applyNumberFormat="1" applyFont="1" applyFill="1" applyAlignment="1" applyProtection="1">
      <alignment horizontal="center" vertical="center"/>
      <protection hidden="1" locked="0"/>
    </xf>
    <xf numFmtId="172" fontId="9" fillId="24" borderId="0" xfId="58" applyNumberFormat="1" applyFont="1" applyFill="1" applyAlignment="1" applyProtection="1">
      <alignment horizontal="center" vertical="center"/>
      <protection hidden="1" locked="0"/>
    </xf>
    <xf numFmtId="172" fontId="2" fillId="21" borderId="0" xfId="58" applyNumberFormat="1" applyFont="1" applyFill="1" applyAlignment="1" applyProtection="1">
      <alignment horizontal="center" vertical="center"/>
      <protection hidden="1" locked="0"/>
    </xf>
    <xf numFmtId="0" fontId="2" fillId="21" borderId="0" xfId="58" applyFont="1" applyFill="1" applyBorder="1" applyAlignment="1" applyProtection="1">
      <alignment horizontal="center" vertical="center"/>
      <protection hidden="1" locked="0"/>
    </xf>
    <xf numFmtId="176" fontId="23" fillId="0" borderId="0" xfId="42" applyNumberFormat="1" applyFont="1" applyFill="1" applyBorder="1" applyAlignment="1" applyProtection="1">
      <alignment vertical="center"/>
      <protection hidden="1" locked="0"/>
    </xf>
    <xf numFmtId="176" fontId="2" fillId="0" borderId="10" xfId="42" applyNumberFormat="1" applyFont="1" applyFill="1" applyBorder="1" applyAlignment="1" applyProtection="1">
      <alignment vertical="center"/>
      <protection hidden="1" locked="0"/>
    </xf>
    <xf numFmtId="176" fontId="2" fillId="0" borderId="15" xfId="42" applyNumberFormat="1" applyFont="1" applyFill="1" applyBorder="1" applyAlignment="1" applyProtection="1">
      <alignment vertical="center"/>
      <protection hidden="1" locked="0"/>
    </xf>
    <xf numFmtId="0" fontId="2" fillId="0" borderId="15" xfId="0" applyFont="1" applyBorder="1" applyAlignment="1" applyProtection="1">
      <alignment horizontal="justify" vertical="center"/>
      <protection hidden="1" locked="0"/>
    </xf>
    <xf numFmtId="0" fontId="2" fillId="0" borderId="0" xfId="0" applyFont="1" applyFill="1" applyBorder="1" applyAlignment="1" applyProtection="1">
      <alignment vertical="top" wrapText="1"/>
      <protection hidden="1" locked="0"/>
    </xf>
    <xf numFmtId="172" fontId="2" fillId="24" borderId="10" xfId="60" applyNumberFormat="1" applyFont="1" applyFill="1" applyBorder="1" applyAlignment="1" applyProtection="1">
      <alignment vertical="center"/>
      <protection hidden="1"/>
    </xf>
    <xf numFmtId="176" fontId="2" fillId="24" borderId="0" xfId="0" applyNumberFormat="1" applyFont="1" applyFill="1" applyBorder="1" applyAlignment="1" applyProtection="1">
      <alignment/>
      <protection hidden="1"/>
    </xf>
    <xf numFmtId="180" fontId="29" fillId="0" borderId="21" xfId="0" applyNumberFormat="1" applyFont="1" applyBorder="1" applyAlignment="1">
      <alignment/>
    </xf>
    <xf numFmtId="176" fontId="23" fillId="0" borderId="15" xfId="42" applyNumberFormat="1" applyFont="1" applyFill="1" applyBorder="1" applyAlignment="1" applyProtection="1">
      <alignment vertical="center"/>
      <protection hidden="1" locked="0"/>
    </xf>
    <xf numFmtId="0" fontId="50" fillId="24" borderId="0" xfId="57" applyNumberFormat="1" applyFont="1" applyFill="1" applyBorder="1" applyAlignment="1" applyProtection="1">
      <alignment vertical="center" wrapText="1"/>
      <protection hidden="1"/>
    </xf>
    <xf numFmtId="173" fontId="2" fillId="0" borderId="0" xfId="0" applyNumberFormat="1" applyFont="1" applyFill="1" applyBorder="1" applyAlignment="1" applyProtection="1">
      <alignment horizontal="right"/>
      <protection hidden="1"/>
    </xf>
    <xf numFmtId="171" fontId="2" fillId="0" borderId="10" xfId="42" applyFont="1" applyFill="1" applyBorder="1" applyAlignment="1" applyProtection="1">
      <alignment horizontal="right"/>
      <protection hidden="1" locked="0"/>
    </xf>
    <xf numFmtId="174" fontId="2" fillId="0" borderId="10" xfId="0" applyNumberFormat="1" applyFont="1" applyFill="1" applyBorder="1" applyAlignment="1" applyProtection="1">
      <alignment horizontal="right"/>
      <protection hidden="1" locked="0"/>
    </xf>
    <xf numFmtId="0" fontId="2" fillId="0" borderId="39" xfId="59" applyNumberFormat="1" applyFont="1" applyFill="1" applyBorder="1" applyAlignment="1" applyProtection="1">
      <alignment vertical="center" wrapText="1"/>
      <protection hidden="1" locked="0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12" fillId="0" borderId="0" xfId="0" applyFont="1" applyAlignment="1">
      <alignment wrapText="1"/>
    </xf>
    <xf numFmtId="176" fontId="12" fillId="0" borderId="39" xfId="42" applyNumberFormat="1" applyFont="1" applyFill="1" applyBorder="1" applyAlignment="1" applyProtection="1">
      <alignment horizontal="right" vertical="center"/>
      <protection hidden="1" locked="0"/>
    </xf>
    <xf numFmtId="176" fontId="12" fillId="0" borderId="39" xfId="42" applyNumberFormat="1" applyFont="1" applyFill="1" applyBorder="1" applyAlignment="1" applyProtection="1">
      <alignment horizontal="right" vertical="center"/>
      <protection hidden="1"/>
    </xf>
    <xf numFmtId="172" fontId="12" fillId="0" borderId="12" xfId="0" applyNumberFormat="1" applyFont="1" applyFill="1" applyBorder="1" applyAlignment="1" applyProtection="1">
      <alignment horizontal="right"/>
      <protection hidden="1" locked="0"/>
    </xf>
    <xf numFmtId="176" fontId="2" fillId="24" borderId="10" xfId="0" applyNumberFormat="1" applyFont="1" applyFill="1" applyBorder="1" applyAlignment="1" applyProtection="1">
      <alignment/>
      <protection hidden="1"/>
    </xf>
    <xf numFmtId="176" fontId="12" fillId="24" borderId="0" xfId="60" applyNumberFormat="1" applyFont="1" applyFill="1" applyBorder="1" applyAlignment="1" applyProtection="1">
      <alignment vertical="center"/>
      <protection hidden="1"/>
    </xf>
    <xf numFmtId="176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12" fillId="24" borderId="0" xfId="0" applyNumberFormat="1" applyFont="1" applyFill="1" applyBorder="1" applyAlignment="1" applyProtection="1">
      <alignment/>
      <protection hidden="1"/>
    </xf>
    <xf numFmtId="0" fontId="53" fillId="0" borderId="0" xfId="0" applyFont="1" applyAlignment="1">
      <alignment/>
    </xf>
    <xf numFmtId="1" fontId="12" fillId="0" borderId="0" xfId="59" applyNumberFormat="1" applyFont="1" applyFill="1" applyBorder="1" applyAlignment="1" applyProtection="1">
      <alignment horizontal="center" vertical="center" wrapText="1"/>
      <protection hidden="1" locked="0"/>
    </xf>
    <xf numFmtId="172" fontId="12" fillId="0" borderId="0" xfId="59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0" xfId="59" applyNumberFormat="1" applyFont="1" applyFill="1" applyBorder="1" applyAlignment="1" applyProtection="1">
      <alignment horizontal="center" vertical="center" wrapText="1"/>
      <protection hidden="1" locked="0"/>
    </xf>
    <xf numFmtId="172" fontId="12" fillId="8" borderId="14" xfId="58" applyNumberFormat="1" applyFont="1" applyFill="1" applyBorder="1" applyAlignment="1" applyProtection="1">
      <alignment horizontal="center" vertical="center"/>
      <protection hidden="1"/>
    </xf>
    <xf numFmtId="172" fontId="12" fillId="0" borderId="0" xfId="58" applyNumberFormat="1" applyFont="1" applyFill="1" applyBorder="1" applyAlignment="1" applyProtection="1">
      <alignment horizontal="center" vertical="center"/>
      <protection hidden="1"/>
    </xf>
    <xf numFmtId="172" fontId="1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center" vertical="center"/>
      <protection hidden="1" locked="0"/>
    </xf>
    <xf numFmtId="172" fontId="2" fillId="0" borderId="0" xfId="58" applyNumberFormat="1" applyFont="1" applyFill="1" applyBorder="1" applyAlignment="1" applyProtection="1">
      <alignment horizontal="center" vertical="center"/>
      <protection hidden="1"/>
    </xf>
    <xf numFmtId="0" fontId="2" fillId="0" borderId="0" xfId="58" applyFont="1" applyFill="1" applyBorder="1" applyAlignment="1" applyProtection="1">
      <alignment horizontal="center" vertical="center"/>
      <protection hidden="1"/>
    </xf>
    <xf numFmtId="172" fontId="12" fillId="8" borderId="13" xfId="58" applyNumberFormat="1" applyFont="1" applyFill="1" applyBorder="1" applyAlignment="1" applyProtection="1">
      <alignment horizontal="center" vertical="center"/>
      <protection hidden="1"/>
    </xf>
    <xf numFmtId="172" fontId="12" fillId="8" borderId="13" xfId="58" applyNumberFormat="1" applyFont="1" applyFill="1" applyBorder="1" applyAlignment="1" applyProtection="1">
      <alignment horizontal="center" vertical="center"/>
      <protection hidden="1" locked="0"/>
    </xf>
    <xf numFmtId="172" fontId="12" fillId="8" borderId="15" xfId="58" applyNumberFormat="1" applyFont="1" applyFill="1" applyBorder="1" applyAlignment="1" applyProtection="1">
      <alignment horizontal="center" vertical="center"/>
      <protection hidden="1"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justify" vertical="center" wrapText="1"/>
      <protection hidden="1" locked="0"/>
    </xf>
    <xf numFmtId="176" fontId="2" fillId="0" borderId="13" xfId="42" applyNumberFormat="1" applyFont="1" applyFill="1" applyBorder="1" applyAlignment="1" applyProtection="1">
      <alignment horizontal="right" vertical="center"/>
      <protection hidden="1" locked="0"/>
    </xf>
    <xf numFmtId="176" fontId="2" fillId="0" borderId="0" xfId="42" applyNumberFormat="1" applyFont="1" applyFill="1" applyBorder="1" applyAlignment="1" applyProtection="1">
      <alignment horizontal="right" vertical="center"/>
      <protection hidden="1" locked="0"/>
    </xf>
    <xf numFmtId="14" fontId="14" fillId="0" borderId="21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24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2" fillId="0" borderId="39" xfId="0" applyFont="1" applyBorder="1" applyAlignment="1" applyProtection="1">
      <alignment horizontal="center" vertical="center" wrapText="1"/>
      <protection hidden="1"/>
    </xf>
    <xf numFmtId="0" fontId="15" fillId="24" borderId="0" xfId="0" applyFont="1" applyFill="1" applyBorder="1" applyAlignment="1" applyProtection="1">
      <alignment horizontal="right" vertical="center"/>
      <protection hidden="1"/>
    </xf>
    <xf numFmtId="0" fontId="50" fillId="24" borderId="0" xfId="57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50" fillId="24" borderId="0" xfId="57" applyFont="1" applyFill="1" applyBorder="1" applyAlignment="1" applyProtection="1">
      <alignment horizontal="center" vertical="center" wrapText="1"/>
      <protection hidden="1"/>
    </xf>
    <xf numFmtId="0" fontId="12" fillId="0" borderId="39" xfId="57" applyFont="1" applyFill="1" applyBorder="1" applyAlignment="1" applyProtection="1">
      <alignment horizontal="center" vertical="center" wrapText="1"/>
      <protection hidden="1" locked="0"/>
    </xf>
    <xf numFmtId="0" fontId="50" fillId="24" borderId="40" xfId="57" applyNumberFormat="1" applyFont="1" applyFill="1" applyBorder="1" applyAlignment="1" applyProtection="1">
      <alignment horizontal="center" vertical="center" wrapText="1"/>
      <protection hidden="1"/>
    </xf>
    <xf numFmtId="172" fontId="9" fillId="24" borderId="0" xfId="58" applyNumberFormat="1" applyFont="1" applyFill="1" applyAlignment="1" applyProtection="1">
      <alignment horizontal="center"/>
      <protection hidden="1" locked="0"/>
    </xf>
    <xf numFmtId="176" fontId="21" fillId="24" borderId="0" xfId="42" applyNumberFormat="1" applyFont="1" applyFill="1" applyBorder="1" applyAlignment="1" applyProtection="1">
      <alignment horizontal="center" vertical="center"/>
      <protection/>
    </xf>
    <xf numFmtId="0" fontId="12" fillId="0" borderId="39" xfId="57" applyFont="1" applyFill="1" applyBorder="1" applyAlignment="1" applyProtection="1">
      <alignment horizontal="center" vertical="center"/>
      <protection hidden="1" locked="0"/>
    </xf>
    <xf numFmtId="0" fontId="12" fillId="8" borderId="0" xfId="57" applyFont="1" applyFill="1" applyBorder="1" applyAlignment="1" applyProtection="1">
      <alignment horizontal="center" vertical="center"/>
      <protection hidden="1" locked="0"/>
    </xf>
    <xf numFmtId="0" fontId="9" fillId="8" borderId="0" xfId="59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59" applyNumberFormat="1" applyFont="1" applyFill="1" applyBorder="1" applyAlignment="1" applyProtection="1">
      <alignment wrapText="1"/>
      <protection hidden="1" locked="0"/>
    </xf>
    <xf numFmtId="0" fontId="2" fillId="0" borderId="0" xfId="0" applyFont="1" applyBorder="1" applyAlignment="1" applyProtection="1">
      <alignment wrapText="1"/>
      <protection hidden="1" locked="0"/>
    </xf>
    <xf numFmtId="0" fontId="9" fillId="0" borderId="0" xfId="59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26" fillId="0" borderId="19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6" fillId="0" borderId="20" xfId="0" applyFont="1" applyFill="1" applyBorder="1" applyAlignment="1">
      <alignment horizontal="left" wrapText="1"/>
    </xf>
    <xf numFmtId="0" fontId="28" fillId="20" borderId="10" xfId="0" applyFont="1" applyFill="1" applyBorder="1" applyAlignment="1">
      <alignment horizontal="center"/>
    </xf>
    <xf numFmtId="0" fontId="14" fillId="0" borderId="2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9" fillId="0" borderId="26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26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P&amp;L" xfId="60"/>
    <cellStyle name="Normal_P&amp;L_Financial statements_bg model 2002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GENI~1\AppData\Local\Temp\Rar$DI00.059\GFO_MSFO_2012_JI%20HD%20AD_Consolid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geni%20Atanasov\Desktop\odit%202012\&#1061;&#1086;&#1083;&#1076;&#1080;&#1085;&#1075;%20&#1055;&#1098;&#1090;&#1080;&#1097;&#1072;\Kons%20HP%2030.09.2012\Konsolidacia%20HP%20%2030.09.2012g\HP\GFO_MSFO_11_Formi_Draft_I&amp;-_C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Съдърж. Notes"/>
      <sheetName val="Management report"/>
      <sheetName val="Notes"/>
      <sheetName val="More information"/>
      <sheetName val="Apendix"/>
      <sheetName val="Tables"/>
      <sheetName val="Съдържание 1"/>
      <sheetName val="НАЧАЛО"/>
      <sheetName val="Cover page"/>
      <sheetName val="P&amp;L ОД"/>
      <sheetName val="P&amp;L приходи"/>
      <sheetName val="P&amp;L разходи"/>
      <sheetName val="P&amp;L обезц,провиз,прибл.оценки"/>
      <sheetName val="i P&amp;L договори за строителство"/>
      <sheetName val="i P&amp;L лизинг"/>
      <sheetName val="P&amp;L финансови сделки"/>
      <sheetName val="P&amp;L доход на акция"/>
      <sheetName val="P&amp;L ОД_Функцион"/>
      <sheetName val="ОДВД"/>
      <sheetName val="баланс"/>
      <sheetName val="баланс ликвидна"/>
      <sheetName val="ОПП"/>
      <sheetName val="ОПП Косвен метод"/>
      <sheetName val="СК"/>
      <sheetName val="Имоти, Машини и съоръжения"/>
      <sheetName val="Репутация"/>
      <sheetName val="Инвестиционни имоти"/>
      <sheetName val="Нематериални  активи "/>
      <sheetName val="Инвест.отч.по метод собств. кап"/>
      <sheetName val="Инв.по мет.собств.к-ал"/>
      <sheetName val="Инвест в дъщ,асоц,съвместни"/>
      <sheetName val="C_Инв.Дъщерни-за конс."/>
      <sheetName val="Биологични активи"/>
      <sheetName val="Отсрочен данъчен актив и пасив"/>
      <sheetName val="Данъци върху дохода"/>
      <sheetName val="материални запаси"/>
      <sheetName val="финансови активи"/>
      <sheetName val="i Ф-ви а-ви - оповестяване"/>
      <sheetName val="Финансови активи - представяне"/>
      <sheetName val="i Кредитен риск ф-ви активи"/>
      <sheetName val="i Инвест.кап.инстр. по сп-ва.ст"/>
      <sheetName val="iРекласиф. на фин.инструм.МСФО9"/>
      <sheetName val="iФин.ак-ви заложени като обезп."/>
      <sheetName val="iНеизпълн-я и наруш-я  кредити "/>
      <sheetName val="i Фин. активи-просроч и обезц. "/>
      <sheetName val="i Анализ на падежа на Фин П-ви"/>
      <sheetName val="i Анализ на падежа на Фин А-ви"/>
      <sheetName val="i Нетна ликвидна"/>
      <sheetName val="i Лихвен и Валутен Риск"/>
      <sheetName val="i Фин.А-ви и П-ви продъл.учас"/>
      <sheetName val="Финансови пасиви - представяне"/>
      <sheetName val="i Кредитен Риск Ф-ви пасиви"/>
      <sheetName val="i Lizing"/>
      <sheetName val="i кредити"/>
      <sheetName val="вземания"/>
      <sheetName val="парични средства"/>
      <sheetName val="i основен капитал"/>
      <sheetName val="i управление на к-ла"/>
      <sheetName val="резерви"/>
      <sheetName val="финансов резултат"/>
      <sheetName val="корекции на грешки"/>
      <sheetName val="финансови пасиви"/>
      <sheetName val="правителствени дарения"/>
      <sheetName val="персонал"/>
      <sheetName val="задължения"/>
      <sheetName val="провизии"/>
      <sheetName val="активи_пасиви за продажба"/>
      <sheetName val="i свързани лица в Групата 1"/>
      <sheetName val="i свързани лица в Групата 2"/>
      <sheetName val="i свързани лица в Групата 3"/>
      <sheetName val="i свързани лица в Групата 4"/>
      <sheetName val="C_Дивиденти"/>
      <sheetName val="i свързани лица извън Групата 1"/>
      <sheetName val="i свързани лица извън Групата 2"/>
      <sheetName val="i свързани лица извън Групата 3"/>
      <sheetName val="i Условни активи и пасиви"/>
      <sheetName val="i Сегменти"/>
      <sheetName val="i Концесии"/>
      <sheetName val="i Плащане на база акции"/>
      <sheetName val="коефициенти"/>
      <sheetName val="GOING CONCERN"/>
    </sheetNames>
    <sheetDataSet>
      <sheetData sheetId="8">
        <row r="1">
          <cell r="AA1">
            <v>31</v>
          </cell>
          <cell r="AB1">
            <v>12</v>
          </cell>
          <cell r="AC1">
            <v>2012</v>
          </cell>
        </row>
        <row r="44">
          <cell r="A44" t="str">
            <v>Представляващи:</v>
          </cell>
          <cell r="F44" t="str">
            <v>Съставител:</v>
          </cell>
        </row>
        <row r="46">
          <cell r="A46" t="str">
            <v>Явор Хайтов </v>
          </cell>
          <cell r="F46" t="str">
            <v>Фисконсултинг ООД</v>
          </cell>
        </row>
        <row r="50">
          <cell r="D50" t="str">
            <v>Заверил:</v>
          </cell>
        </row>
        <row r="52">
          <cell r="C52" t="str">
            <v>"ЕР ЕС ЕМ Би Екс" ООД</v>
          </cell>
        </row>
      </sheetData>
      <sheetData sheetId="20">
        <row r="75">
          <cell r="E75">
            <v>58363</v>
          </cell>
        </row>
        <row r="80">
          <cell r="E80">
            <v>10072</v>
          </cell>
        </row>
        <row r="82">
          <cell r="E82">
            <v>0</v>
          </cell>
        </row>
        <row r="84">
          <cell r="E84">
            <v>-64401</v>
          </cell>
        </row>
        <row r="88">
          <cell r="E88">
            <v>4034</v>
          </cell>
        </row>
      </sheetData>
      <sheetData sheetId="24">
        <row r="114">
          <cell r="C114">
            <v>58363</v>
          </cell>
          <cell r="E114">
            <v>10072</v>
          </cell>
          <cell r="G114" t="e">
            <v>#REF!</v>
          </cell>
          <cell r="I114">
            <v>0</v>
          </cell>
          <cell r="K114">
            <v>0</v>
          </cell>
          <cell r="M114">
            <v>-64401</v>
          </cell>
          <cell r="O114">
            <v>4034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О"/>
      <sheetName val="ОД"/>
      <sheetName val="ОД_Функцион"/>
      <sheetName val="ОДВД"/>
      <sheetName val="баланс"/>
      <sheetName val="ОПП"/>
      <sheetName val="СК"/>
      <sheetName val="дълготрайни активи"/>
      <sheetName val="финансови активи"/>
      <sheetName val="отсрочени данъци"/>
      <sheetName val="вземания"/>
      <sheetName val="данъци"/>
      <sheetName val="материални запаси"/>
      <sheetName val="парични средства"/>
      <sheetName val="основен капитал"/>
      <sheetName val="резерви"/>
      <sheetName val="финансов резултат"/>
      <sheetName val="корекции на грешки"/>
      <sheetName val="финансови пасиви"/>
      <sheetName val="правителствени дарения"/>
      <sheetName val="задължения"/>
      <sheetName val="провизии"/>
      <sheetName val="пасиви за продажба"/>
      <sheetName val="приходи"/>
      <sheetName val="разходи"/>
      <sheetName val="договори за строителство"/>
      <sheetName val="свързани лица"/>
      <sheetName val="доходи ръководство"/>
      <sheetName val="Нетна ликвидна"/>
      <sheetName val="Категории ФИ"/>
      <sheetName val="Доход на акция"/>
      <sheetName val="Условни активи и пасиви"/>
      <sheetName val="Обезценки"/>
      <sheetName val="Валутен Риск"/>
      <sheetName val="коефициенти"/>
      <sheetName val="Compatibility Report"/>
    </sheetNames>
    <sheetDataSet>
      <sheetData sheetId="4">
        <row r="27">
          <cell r="E27">
            <v>0</v>
          </cell>
          <cell r="G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PageLayoutView="0" workbookViewId="0" topLeftCell="A33">
      <selection activeCell="A110" sqref="A110"/>
    </sheetView>
  </sheetViews>
  <sheetFormatPr defaultColWidth="9.140625" defaultRowHeight="15"/>
  <cols>
    <col min="1" max="1" width="45.421875" style="19" customWidth="1"/>
    <col min="2" max="2" width="0.85546875" style="19" customWidth="1"/>
    <col min="3" max="3" width="15.28125" style="17" customWidth="1"/>
    <col min="4" max="4" width="0.9921875" style="17" customWidth="1"/>
    <col min="5" max="5" width="15.421875" style="18" customWidth="1"/>
    <col min="6" max="6" width="0.85546875" style="19" customWidth="1"/>
    <col min="7" max="7" width="15.00390625" style="18" customWidth="1"/>
  </cols>
  <sheetData>
    <row r="1" spans="1:19" ht="15">
      <c r="A1" s="417" t="s">
        <v>259</v>
      </c>
      <c r="B1" s="417"/>
      <c r="C1" s="417"/>
      <c r="D1" s="417"/>
      <c r="E1" s="417"/>
      <c r="F1" s="417"/>
      <c r="G1" s="417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</row>
    <row r="2" spans="1:7" ht="36" customHeight="1">
      <c r="A2" s="418" t="s">
        <v>341</v>
      </c>
      <c r="B2" s="418"/>
      <c r="C2" s="418"/>
      <c r="D2" s="418"/>
      <c r="E2" s="418"/>
      <c r="F2" s="418"/>
      <c r="G2" s="418"/>
    </row>
    <row r="3" spans="1:7" ht="15">
      <c r="A3" s="4"/>
      <c r="B3" s="4"/>
      <c r="C3" s="1"/>
      <c r="D3" s="2"/>
      <c r="E3" s="3"/>
      <c r="F3" s="2"/>
      <c r="G3" s="3"/>
    </row>
    <row r="4" spans="1:7" ht="15">
      <c r="A4" s="4"/>
      <c r="B4" s="4"/>
      <c r="C4" s="4"/>
      <c r="D4" s="4"/>
      <c r="E4" s="21" t="s">
        <v>342</v>
      </c>
      <c r="F4" s="21"/>
      <c r="G4" s="21" t="s">
        <v>343</v>
      </c>
    </row>
    <row r="5" spans="1:7" ht="15">
      <c r="A5" s="4"/>
      <c r="B5" s="4"/>
      <c r="C5" s="74" t="s">
        <v>0</v>
      </c>
      <c r="D5" s="4"/>
      <c r="E5" s="21" t="s">
        <v>1</v>
      </c>
      <c r="F5" s="23"/>
      <c r="G5" s="21" t="s">
        <v>1</v>
      </c>
    </row>
    <row r="6" spans="1:7" ht="15">
      <c r="A6" s="23" t="s">
        <v>2</v>
      </c>
      <c r="B6" s="23"/>
      <c r="C6" s="22"/>
      <c r="D6" s="5"/>
      <c r="E6" s="6"/>
      <c r="F6" s="7"/>
      <c r="G6" s="6"/>
    </row>
    <row r="7" spans="1:7" ht="15">
      <c r="A7" s="4"/>
      <c r="B7" s="4"/>
      <c r="C7" s="8"/>
      <c r="D7" s="5"/>
      <c r="E7" s="6"/>
      <c r="F7" s="7"/>
      <c r="G7" s="6"/>
    </row>
    <row r="8" spans="1:7" ht="15">
      <c r="A8" s="24" t="s">
        <v>3</v>
      </c>
      <c r="B8" s="25"/>
      <c r="C8" s="9" t="s">
        <v>4</v>
      </c>
      <c r="D8" s="26"/>
      <c r="E8" s="27">
        <f>SUM(E9:E12)</f>
        <v>1579</v>
      </c>
      <c r="F8" s="28"/>
      <c r="G8" s="27">
        <f>SUM(G9:G12)</f>
        <v>14</v>
      </c>
    </row>
    <row r="9" spans="1:7" ht="15">
      <c r="A9" s="4" t="s">
        <v>5</v>
      </c>
      <c r="B9" s="4"/>
      <c r="C9" s="10"/>
      <c r="D9" s="29"/>
      <c r="E9" s="3">
        <v>38</v>
      </c>
      <c r="F9" s="28"/>
      <c r="G9" s="3">
        <v>0</v>
      </c>
    </row>
    <row r="10" spans="1:7" ht="15">
      <c r="A10" s="4" t="s">
        <v>6</v>
      </c>
      <c r="B10" s="4"/>
      <c r="C10" s="10"/>
      <c r="D10" s="29"/>
      <c r="E10" s="3">
        <v>0</v>
      </c>
      <c r="F10" s="28"/>
      <c r="G10" s="3">
        <v>14</v>
      </c>
    </row>
    <row r="11" spans="1:7" ht="15">
      <c r="A11" s="4" t="s">
        <v>7</v>
      </c>
      <c r="B11" s="4"/>
      <c r="C11" s="10"/>
      <c r="D11" s="29"/>
      <c r="E11" s="3">
        <v>1541</v>
      </c>
      <c r="F11" s="28"/>
      <c r="G11" s="3"/>
    </row>
    <row r="12" spans="1:7" ht="15" hidden="1">
      <c r="A12" s="4" t="s">
        <v>8</v>
      </c>
      <c r="B12" s="4"/>
      <c r="C12" s="10"/>
      <c r="D12" s="29"/>
      <c r="E12" s="3">
        <v>0</v>
      </c>
      <c r="F12" s="28"/>
      <c r="G12" s="3">
        <v>0</v>
      </c>
    </row>
    <row r="13" spans="1:7" ht="9" customHeight="1">
      <c r="A13" s="4"/>
      <c r="B13" s="4"/>
      <c r="C13" s="10"/>
      <c r="D13" s="29"/>
      <c r="E13" s="3"/>
      <c r="F13" s="28"/>
      <c r="G13" s="3"/>
    </row>
    <row r="14" spans="1:7" ht="15">
      <c r="A14" s="24" t="s">
        <v>9</v>
      </c>
      <c r="B14" s="4"/>
      <c r="C14" s="9" t="s">
        <v>10</v>
      </c>
      <c r="D14" s="29"/>
      <c r="E14" s="27">
        <v>748</v>
      </c>
      <c r="F14" s="28"/>
      <c r="G14" s="27">
        <v>191</v>
      </c>
    </row>
    <row r="15" spans="1:7" ht="10.5" customHeight="1">
      <c r="A15" s="25"/>
      <c r="B15" s="25"/>
      <c r="C15" s="30"/>
      <c r="D15" s="26"/>
      <c r="E15" s="3"/>
      <c r="F15" s="3"/>
      <c r="G15" s="3"/>
    </row>
    <row r="16" spans="1:7" ht="38.25" hidden="1">
      <c r="A16" s="31" t="s">
        <v>11</v>
      </c>
      <c r="B16" s="25"/>
      <c r="C16" s="9" t="s">
        <v>12</v>
      </c>
      <c r="D16" s="26"/>
      <c r="E16" s="27"/>
      <c r="F16" s="28"/>
      <c r="G16" s="27"/>
    </row>
    <row r="17" spans="1:7" ht="15" hidden="1">
      <c r="A17" s="25"/>
      <c r="B17" s="25"/>
      <c r="C17" s="10"/>
      <c r="D17" s="26"/>
      <c r="E17" s="32"/>
      <c r="F17" s="33"/>
      <c r="G17" s="32"/>
    </row>
    <row r="18" spans="1:7" ht="15">
      <c r="A18" s="24" t="s">
        <v>13</v>
      </c>
      <c r="B18" s="25"/>
      <c r="C18" s="9" t="s">
        <v>12</v>
      </c>
      <c r="D18" s="26"/>
      <c r="E18" s="27">
        <v>4854</v>
      </c>
      <c r="F18" s="28"/>
      <c r="G18" s="27">
        <v>501</v>
      </c>
    </row>
    <row r="19" spans="1:7" ht="11.25" customHeight="1">
      <c r="A19" s="25"/>
      <c r="B19" s="25"/>
      <c r="C19" s="10"/>
      <c r="D19" s="26"/>
      <c r="E19" s="32"/>
      <c r="F19" s="33"/>
      <c r="G19" s="32"/>
    </row>
    <row r="20" spans="1:7" ht="26.25" thickBot="1">
      <c r="A20" s="34" t="s">
        <v>14</v>
      </c>
      <c r="B20" s="23"/>
      <c r="C20" s="35"/>
      <c r="D20" s="26"/>
      <c r="E20" s="36">
        <f>E8+E14+E18</f>
        <v>7181</v>
      </c>
      <c r="F20" s="37"/>
      <c r="G20" s="36">
        <f>G18+G14+G8</f>
        <v>706</v>
      </c>
    </row>
    <row r="21" spans="1:7" ht="9" customHeight="1" thickTop="1">
      <c r="A21" s="4"/>
      <c r="B21" s="4"/>
      <c r="C21" s="10"/>
      <c r="D21" s="29"/>
      <c r="E21" s="3"/>
      <c r="F21" s="38"/>
      <c r="G21" s="3"/>
    </row>
    <row r="22" spans="1:7" ht="15">
      <c r="A22" s="24" t="s">
        <v>15</v>
      </c>
      <c r="B22" s="25"/>
      <c r="C22" s="9"/>
      <c r="D22" s="26"/>
      <c r="E22" s="27">
        <f>SUM(E23:E28)</f>
        <v>-3312</v>
      </c>
      <c r="F22" s="28"/>
      <c r="G22" s="27">
        <f>SUM(G23:G28)</f>
        <v>-13992</v>
      </c>
    </row>
    <row r="23" spans="1:7" ht="25.5">
      <c r="A23" s="39" t="s">
        <v>16</v>
      </c>
      <c r="B23" s="4"/>
      <c r="C23" s="10" t="s">
        <v>17</v>
      </c>
      <c r="D23" s="29"/>
      <c r="E23" s="3">
        <v>-246</v>
      </c>
      <c r="F23" s="28"/>
      <c r="G23" s="3">
        <v>-16</v>
      </c>
    </row>
    <row r="24" spans="1:7" ht="15">
      <c r="A24" s="4" t="s">
        <v>18</v>
      </c>
      <c r="B24" s="4"/>
      <c r="C24" s="10" t="s">
        <v>19</v>
      </c>
      <c r="D24" s="29"/>
      <c r="E24" s="40">
        <v>-470</v>
      </c>
      <c r="F24" s="28"/>
      <c r="G24" s="3">
        <v>-202</v>
      </c>
    </row>
    <row r="25" spans="1:7" ht="15">
      <c r="A25" s="4" t="s">
        <v>20</v>
      </c>
      <c r="B25" s="4"/>
      <c r="C25" s="10" t="s">
        <v>21</v>
      </c>
      <c r="D25" s="29"/>
      <c r="E25" s="3">
        <v>-373</v>
      </c>
      <c r="F25" s="28"/>
      <c r="G25" s="3">
        <v>-196</v>
      </c>
    </row>
    <row r="26" spans="1:7" ht="15">
      <c r="A26" s="4" t="s">
        <v>22</v>
      </c>
      <c r="B26" s="4"/>
      <c r="C26" s="10" t="s">
        <v>23</v>
      </c>
      <c r="D26" s="29"/>
      <c r="E26" s="3">
        <v>-2049</v>
      </c>
      <c r="F26" s="28"/>
      <c r="G26" s="3">
        <v>-271</v>
      </c>
    </row>
    <row r="27" spans="1:7" ht="15">
      <c r="A27" s="4" t="s">
        <v>337</v>
      </c>
      <c r="B27" s="4"/>
      <c r="C27" s="10" t="s">
        <v>24</v>
      </c>
      <c r="D27" s="29"/>
      <c r="E27" s="3">
        <v>0</v>
      </c>
      <c r="F27" s="28"/>
      <c r="G27" s="3">
        <v>-13178</v>
      </c>
    </row>
    <row r="28" spans="1:7" ht="15">
      <c r="A28" s="4" t="s">
        <v>25</v>
      </c>
      <c r="B28" s="4"/>
      <c r="C28" s="10" t="s">
        <v>26</v>
      </c>
      <c r="D28" s="29"/>
      <c r="E28" s="3">
        <v>-174</v>
      </c>
      <c r="F28" s="28"/>
      <c r="G28" s="3">
        <v>-129</v>
      </c>
    </row>
    <row r="29" spans="1:7" ht="15">
      <c r="A29" s="4"/>
      <c r="B29" s="4"/>
      <c r="C29" s="10"/>
      <c r="D29" s="29"/>
      <c r="E29" s="3"/>
      <c r="F29" s="29"/>
      <c r="G29" s="3"/>
    </row>
    <row r="30" spans="1:7" ht="15">
      <c r="A30" s="24" t="s">
        <v>27</v>
      </c>
      <c r="B30" s="25"/>
      <c r="C30" s="9" t="s">
        <v>28</v>
      </c>
      <c r="D30" s="26"/>
      <c r="E30" s="27">
        <f>E31+E32+E33+E34</f>
        <v>-647</v>
      </c>
      <c r="F30" s="28"/>
      <c r="G30" s="27">
        <f>G31+G32+G33+G34</f>
        <v>-170</v>
      </c>
    </row>
    <row r="31" spans="1:7" ht="25.5">
      <c r="A31" s="39" t="s">
        <v>29</v>
      </c>
      <c r="B31" s="39"/>
      <c r="C31" s="41"/>
      <c r="D31" s="42"/>
      <c r="E31" s="3">
        <v>-715</v>
      </c>
      <c r="F31" s="28"/>
      <c r="G31" s="3">
        <v>-170</v>
      </c>
    </row>
    <row r="32" spans="1:7" ht="25.5">
      <c r="A32" s="39" t="s">
        <v>30</v>
      </c>
      <c r="B32" s="39"/>
      <c r="C32" s="41"/>
      <c r="D32" s="42"/>
      <c r="E32" s="40">
        <v>82</v>
      </c>
      <c r="F32" s="28"/>
      <c r="G32" s="3">
        <v>0</v>
      </c>
    </row>
    <row r="33" spans="1:7" ht="25.5">
      <c r="A33" s="43" t="s">
        <v>31</v>
      </c>
      <c r="B33" s="39"/>
      <c r="C33" s="41"/>
      <c r="D33" s="42"/>
      <c r="E33" s="3">
        <v>-14</v>
      </c>
      <c r="F33" s="28"/>
      <c r="G33" s="3">
        <v>0</v>
      </c>
    </row>
    <row r="34" spans="1:7" ht="15" hidden="1">
      <c r="A34" s="39" t="s">
        <v>32</v>
      </c>
      <c r="B34" s="39"/>
      <c r="C34" s="41"/>
      <c r="D34" s="42"/>
      <c r="E34" s="3">
        <v>0</v>
      </c>
      <c r="F34" s="28"/>
      <c r="G34" s="3">
        <v>0</v>
      </c>
    </row>
    <row r="35" spans="1:7" ht="8.25" customHeight="1">
      <c r="A35" s="4"/>
      <c r="B35" s="4"/>
      <c r="C35" s="10"/>
      <c r="D35" s="29"/>
      <c r="E35" s="3"/>
      <c r="F35" s="29"/>
      <c r="G35" s="3"/>
    </row>
    <row r="36" spans="1:7" ht="15">
      <c r="A36" s="24" t="s">
        <v>33</v>
      </c>
      <c r="B36" s="25"/>
      <c r="C36" s="9" t="s">
        <v>34</v>
      </c>
      <c r="D36" s="26"/>
      <c r="E36" s="27">
        <v>-890</v>
      </c>
      <c r="F36" s="28"/>
      <c r="G36" s="27">
        <v>-1884</v>
      </c>
    </row>
    <row r="37" spans="1:7" ht="7.5" customHeight="1">
      <c r="A37" s="25"/>
      <c r="B37" s="25"/>
      <c r="C37" s="10"/>
      <c r="D37" s="26"/>
      <c r="E37" s="3"/>
      <c r="F37" s="44"/>
      <c r="G37" s="45"/>
    </row>
    <row r="38" spans="1:7" ht="26.25" thickBot="1">
      <c r="A38" s="34" t="s">
        <v>35</v>
      </c>
      <c r="B38" s="23"/>
      <c r="C38" s="35"/>
      <c r="D38" s="26"/>
      <c r="E38" s="36">
        <f>E36+E30+E22</f>
        <v>-4849</v>
      </c>
      <c r="F38" s="37"/>
      <c r="G38" s="36">
        <f>G36+G30+G22</f>
        <v>-16046</v>
      </c>
    </row>
    <row r="39" spans="1:7" ht="9.75" customHeight="1" thickTop="1">
      <c r="A39" s="25"/>
      <c r="B39" s="25"/>
      <c r="C39" s="10"/>
      <c r="D39" s="26"/>
      <c r="E39" s="3"/>
      <c r="F39" s="44"/>
      <c r="G39" s="45"/>
    </row>
    <row r="40" spans="1:7" ht="36.75" customHeight="1" thickBot="1">
      <c r="A40" s="34" t="s">
        <v>36</v>
      </c>
      <c r="B40" s="23"/>
      <c r="C40" s="35"/>
      <c r="D40" s="26"/>
      <c r="E40" s="36">
        <f>E38+E20</f>
        <v>2332</v>
      </c>
      <c r="F40" s="37"/>
      <c r="G40" s="36">
        <f>G38+G20</f>
        <v>-15340</v>
      </c>
    </row>
    <row r="41" spans="1:7" ht="12" customHeight="1" thickTop="1">
      <c r="A41" s="25"/>
      <c r="B41" s="25"/>
      <c r="C41" s="10"/>
      <c r="D41" s="26"/>
      <c r="E41" s="3"/>
      <c r="F41" s="44"/>
      <c r="G41" s="45"/>
    </row>
    <row r="42" spans="1:7" ht="26.25" thickBot="1">
      <c r="A42" s="31" t="s">
        <v>37</v>
      </c>
      <c r="B42" s="25"/>
      <c r="C42" s="35" t="s">
        <v>38</v>
      </c>
      <c r="D42" s="26"/>
      <c r="E42" s="27">
        <v>3</v>
      </c>
      <c r="F42" s="28"/>
      <c r="G42" s="27">
        <v>15</v>
      </c>
    </row>
    <row r="43" spans="1:7" ht="12" customHeight="1" thickTop="1">
      <c r="A43" s="25"/>
      <c r="B43" s="25"/>
      <c r="C43" s="10"/>
      <c r="D43" s="26"/>
      <c r="E43" s="3"/>
      <c r="F43" s="44"/>
      <c r="G43" s="45"/>
    </row>
    <row r="44" spans="1:7" ht="66.75" customHeight="1" thickBot="1">
      <c r="A44" s="31" t="s">
        <v>39</v>
      </c>
      <c r="B44" s="25"/>
      <c r="C44" s="35" t="s">
        <v>40</v>
      </c>
      <c r="D44" s="26"/>
      <c r="E44" s="46">
        <v>0</v>
      </c>
      <c r="F44" s="47"/>
      <c r="G44" s="46">
        <v>-17</v>
      </c>
    </row>
    <row r="45" spans="1:7" ht="12" customHeight="1" thickTop="1">
      <c r="A45" s="25"/>
      <c r="B45" s="25"/>
      <c r="C45" s="10"/>
      <c r="D45" s="26"/>
      <c r="E45" s="3"/>
      <c r="F45" s="44"/>
      <c r="G45" s="45"/>
    </row>
    <row r="46" spans="1:7" ht="26.25" thickBot="1">
      <c r="A46" s="34" t="s">
        <v>41</v>
      </c>
      <c r="B46" s="23"/>
      <c r="C46" s="35"/>
      <c r="D46" s="26"/>
      <c r="E46" s="36">
        <f>E40+E42+E44</f>
        <v>2335</v>
      </c>
      <c r="F46" s="37"/>
      <c r="G46" s="36">
        <f>G40+G42+G44</f>
        <v>-15342</v>
      </c>
    </row>
    <row r="47" spans="1:7" ht="15.75" thickTop="1">
      <c r="A47" s="25"/>
      <c r="B47" s="25"/>
      <c r="C47" s="10"/>
      <c r="D47" s="26"/>
      <c r="E47" s="29"/>
      <c r="F47" s="29"/>
      <c r="G47" s="29"/>
    </row>
    <row r="48" spans="1:7" ht="26.25" hidden="1" thickBot="1">
      <c r="A48" s="34" t="s">
        <v>42</v>
      </c>
      <c r="B48" s="25"/>
      <c r="C48" s="9" t="s">
        <v>43</v>
      </c>
      <c r="D48" s="26"/>
      <c r="E48" s="27"/>
      <c r="F48" s="28"/>
      <c r="G48" s="27"/>
    </row>
    <row r="49" spans="1:7" ht="15.75" hidden="1" thickTop="1">
      <c r="A49" s="48"/>
      <c r="B49" s="48"/>
      <c r="C49" s="10"/>
      <c r="D49" s="26"/>
      <c r="E49" s="3"/>
      <c r="F49" s="3"/>
      <c r="G49" s="3"/>
    </row>
    <row r="50" spans="1:7" ht="26.25" thickBot="1">
      <c r="A50" s="34" t="s">
        <v>44</v>
      </c>
      <c r="B50" s="48"/>
      <c r="C50" s="49"/>
      <c r="D50" s="50"/>
      <c r="E50" s="36">
        <f>E46+E48</f>
        <v>2335</v>
      </c>
      <c r="F50" s="37"/>
      <c r="G50" s="36">
        <f>G46+G48</f>
        <v>-15342</v>
      </c>
    </row>
    <row r="51" spans="1:7" ht="11.25" customHeight="1" thickTop="1">
      <c r="A51" s="48"/>
      <c r="B51" s="48"/>
      <c r="C51" s="10"/>
      <c r="D51" s="26"/>
      <c r="E51" s="3"/>
      <c r="F51" s="3"/>
      <c r="G51" s="3"/>
    </row>
    <row r="52" spans="1:7" ht="39" hidden="1" thickBot="1">
      <c r="A52" s="34" t="s">
        <v>45</v>
      </c>
      <c r="B52" s="25"/>
      <c r="C52" s="35" t="s">
        <v>46</v>
      </c>
      <c r="D52" s="26"/>
      <c r="E52" s="36"/>
      <c r="F52" s="37"/>
      <c r="G52" s="36"/>
    </row>
    <row r="53" spans="1:7" ht="15" hidden="1">
      <c r="A53" s="4"/>
      <c r="B53" s="4"/>
      <c r="C53" s="10"/>
      <c r="D53" s="29"/>
      <c r="E53" s="42"/>
      <c r="F53" s="42"/>
      <c r="G53" s="42"/>
    </row>
    <row r="54" spans="1:7" ht="15.75" thickBot="1">
      <c r="A54" s="34" t="s">
        <v>47</v>
      </c>
      <c r="B54" s="23"/>
      <c r="C54" s="35"/>
      <c r="D54" s="26"/>
      <c r="E54" s="36">
        <f>E50</f>
        <v>2335</v>
      </c>
      <c r="F54" s="37"/>
      <c r="G54" s="36">
        <f>G50</f>
        <v>-15342</v>
      </c>
    </row>
    <row r="55" spans="1:7" ht="15.75" thickTop="1">
      <c r="A55" s="51" t="s">
        <v>48</v>
      </c>
      <c r="B55" s="23"/>
      <c r="C55" s="10"/>
      <c r="D55" s="26"/>
      <c r="E55" s="40">
        <f>E54-E56</f>
        <v>2346</v>
      </c>
      <c r="F55" s="377"/>
      <c r="G55" s="40">
        <f>+G54-G56</f>
        <v>-14427</v>
      </c>
    </row>
    <row r="56" spans="1:7" ht="15">
      <c r="A56" s="52" t="s">
        <v>257</v>
      </c>
      <c r="B56" s="23"/>
      <c r="C56" s="10"/>
      <c r="D56" s="26"/>
      <c r="E56" s="40">
        <v>-11</v>
      </c>
      <c r="F56" s="377"/>
      <c r="G56" s="40">
        <v>-915</v>
      </c>
    </row>
    <row r="57" spans="1:7" ht="15" hidden="1">
      <c r="A57" s="43"/>
      <c r="B57" s="48"/>
      <c r="C57" s="10"/>
      <c r="D57" s="26"/>
      <c r="E57" s="53"/>
      <c r="F57" s="54"/>
      <c r="G57" s="53"/>
    </row>
    <row r="58" spans="1:7" ht="26.25" hidden="1" thickBot="1">
      <c r="A58" s="50" t="s">
        <v>49</v>
      </c>
      <c r="B58" s="25"/>
      <c r="C58" s="35" t="s">
        <v>50</v>
      </c>
      <c r="D58" s="26"/>
      <c r="E58" s="27">
        <v>0</v>
      </c>
      <c r="F58" s="28"/>
      <c r="G58" s="27">
        <v>0</v>
      </c>
    </row>
    <row r="59" spans="1:7" ht="52.5" hidden="1" thickTop="1">
      <c r="A59" s="314" t="s">
        <v>51</v>
      </c>
      <c r="B59" s="25"/>
      <c r="C59" s="10"/>
      <c r="D59" s="26"/>
      <c r="E59" s="53"/>
      <c r="F59" s="55"/>
      <c r="G59" s="53"/>
    </row>
    <row r="60" spans="1:7" ht="26.25" hidden="1">
      <c r="A60" s="315" t="s">
        <v>52</v>
      </c>
      <c r="B60" s="25"/>
      <c r="C60" s="10"/>
      <c r="D60" s="26"/>
      <c r="E60" s="53"/>
      <c r="F60" s="55"/>
      <c r="G60" s="53"/>
    </row>
    <row r="61" spans="1:7" ht="15.75" hidden="1" thickTop="1">
      <c r="A61" s="48" t="s">
        <v>53</v>
      </c>
      <c r="B61" s="25"/>
      <c r="C61" s="10"/>
      <c r="D61" s="26"/>
      <c r="E61" s="53"/>
      <c r="F61" s="55"/>
      <c r="G61" s="53"/>
    </row>
    <row r="62" spans="1:7" ht="15" hidden="1">
      <c r="A62" s="48" t="s">
        <v>54</v>
      </c>
      <c r="B62" s="25"/>
      <c r="C62" s="10"/>
      <c r="D62" s="26"/>
      <c r="E62" s="53"/>
      <c r="F62" s="55"/>
      <c r="G62" s="53"/>
    </row>
    <row r="63" spans="1:7" ht="15" hidden="1">
      <c r="A63" s="48" t="s">
        <v>55</v>
      </c>
      <c r="B63" s="25"/>
      <c r="C63" s="10"/>
      <c r="D63" s="26"/>
      <c r="E63" s="53"/>
      <c r="F63" s="55"/>
      <c r="G63" s="53"/>
    </row>
    <row r="64" spans="1:7" ht="26.25" hidden="1">
      <c r="A64" s="57" t="s">
        <v>56</v>
      </c>
      <c r="B64" s="25"/>
      <c r="C64" s="10"/>
      <c r="D64" s="26"/>
      <c r="E64" s="53"/>
      <c r="F64" s="55"/>
      <c r="G64" s="53"/>
    </row>
    <row r="65" spans="1:7" ht="39" hidden="1">
      <c r="A65" s="57" t="s">
        <v>57</v>
      </c>
      <c r="B65" s="25"/>
      <c r="C65" s="10"/>
      <c r="D65" s="26"/>
      <c r="E65" s="53"/>
      <c r="F65" s="55"/>
      <c r="G65" s="53"/>
    </row>
    <row r="66" spans="1:7" ht="51" customHeight="1" hidden="1">
      <c r="A66" s="11" t="s">
        <v>58</v>
      </c>
      <c r="B66" s="4"/>
      <c r="C66" s="56"/>
      <c r="D66" s="29"/>
      <c r="E66" s="56"/>
      <c r="F66" s="47"/>
      <c r="G66" s="56"/>
    </row>
    <row r="67" spans="1:7" ht="51.75" hidden="1">
      <c r="A67" s="316" t="s">
        <v>59</v>
      </c>
      <c r="B67" s="4"/>
      <c r="C67" s="56"/>
      <c r="D67" s="29"/>
      <c r="E67" s="27">
        <v>0</v>
      </c>
      <c r="F67" s="28"/>
      <c r="G67" s="27">
        <v>0</v>
      </c>
    </row>
    <row r="68" spans="1:7" ht="51.75" hidden="1">
      <c r="A68" s="314" t="s">
        <v>60</v>
      </c>
      <c r="B68" s="25"/>
      <c r="C68" s="10"/>
      <c r="D68" s="26"/>
      <c r="E68" s="53"/>
      <c r="F68" s="55"/>
      <c r="G68" s="53"/>
    </row>
    <row r="69" spans="1:7" ht="25.5" hidden="1">
      <c r="A69" s="11" t="s">
        <v>61</v>
      </c>
      <c r="B69" s="25"/>
      <c r="C69" s="56" t="s">
        <v>62</v>
      </c>
      <c r="D69" s="26"/>
      <c r="E69" s="56">
        <v>0</v>
      </c>
      <c r="F69" s="47"/>
      <c r="G69" s="56">
        <v>0</v>
      </c>
    </row>
    <row r="70" spans="1:7" ht="26.25" hidden="1">
      <c r="A70" s="57" t="s">
        <v>63</v>
      </c>
      <c r="B70" s="25"/>
      <c r="C70" s="10"/>
      <c r="D70" s="26"/>
      <c r="E70" s="53"/>
      <c r="F70" s="55"/>
      <c r="G70" s="53"/>
    </row>
    <row r="71" spans="1:7" ht="39" hidden="1">
      <c r="A71" s="57" t="s">
        <v>64</v>
      </c>
      <c r="B71" s="25"/>
      <c r="C71" s="10"/>
      <c r="D71" s="26"/>
      <c r="E71" s="53"/>
      <c r="F71" s="55"/>
      <c r="G71" s="53"/>
    </row>
    <row r="72" spans="1:7" ht="25.5" hidden="1">
      <c r="A72" s="11" t="s">
        <v>65</v>
      </c>
      <c r="B72" s="25"/>
      <c r="C72" s="56"/>
      <c r="D72" s="26"/>
      <c r="E72" s="56">
        <v>0</v>
      </c>
      <c r="F72" s="47"/>
      <c r="G72" s="56">
        <v>0</v>
      </c>
    </row>
    <row r="73" spans="1:7" ht="38.25" hidden="1">
      <c r="A73" s="11" t="s">
        <v>66</v>
      </c>
      <c r="B73" s="25"/>
      <c r="C73" s="56" t="s">
        <v>62</v>
      </c>
      <c r="D73" s="26"/>
      <c r="E73" s="56"/>
      <c r="F73" s="47"/>
      <c r="G73" s="56"/>
    </row>
    <row r="74" spans="1:7" ht="38.25" hidden="1">
      <c r="A74" s="11" t="s">
        <v>67</v>
      </c>
      <c r="B74" s="25"/>
      <c r="C74" s="56"/>
      <c r="D74" s="26"/>
      <c r="E74" s="56"/>
      <c r="F74" s="47"/>
      <c r="G74" s="56"/>
    </row>
    <row r="75" spans="1:7" ht="15" hidden="1">
      <c r="A75" s="11" t="s">
        <v>68</v>
      </c>
      <c r="B75" s="4"/>
      <c r="C75" s="10"/>
      <c r="D75" s="29"/>
      <c r="E75" s="56">
        <v>0</v>
      </c>
      <c r="F75" s="47"/>
      <c r="G75" s="56">
        <v>0</v>
      </c>
    </row>
    <row r="76" spans="1:7" ht="15" hidden="1">
      <c r="A76" s="48" t="s">
        <v>69</v>
      </c>
      <c r="B76" s="25"/>
      <c r="C76" s="10"/>
      <c r="D76" s="26"/>
      <c r="E76" s="53"/>
      <c r="F76" s="55"/>
      <c r="G76" s="53"/>
    </row>
    <row r="77" spans="1:7" ht="26.25" hidden="1">
      <c r="A77" s="57" t="s">
        <v>70</v>
      </c>
      <c r="B77" s="25"/>
      <c r="C77" s="10"/>
      <c r="D77" s="26"/>
      <c r="E77" s="53"/>
      <c r="F77" s="55"/>
      <c r="G77" s="53"/>
    </row>
    <row r="78" spans="1:7" ht="102.75" hidden="1">
      <c r="A78" s="57" t="s">
        <v>71</v>
      </c>
      <c r="B78" s="25"/>
      <c r="C78" s="10"/>
      <c r="D78" s="26"/>
      <c r="E78" s="53"/>
      <c r="F78" s="55"/>
      <c r="G78" s="53"/>
    </row>
    <row r="79" spans="1:7" ht="26.25" hidden="1">
      <c r="A79" s="57" t="s">
        <v>72</v>
      </c>
      <c r="B79" s="25"/>
      <c r="C79" s="10"/>
      <c r="D79" s="26"/>
      <c r="E79" s="56">
        <v>0</v>
      </c>
      <c r="F79" s="55"/>
      <c r="G79" s="56">
        <v>0</v>
      </c>
    </row>
    <row r="80" spans="1:7" ht="26.25" hidden="1">
      <c r="A80" s="57" t="s">
        <v>73</v>
      </c>
      <c r="B80" s="25"/>
      <c r="C80" s="10"/>
      <c r="D80" s="26"/>
      <c r="E80" s="53"/>
      <c r="F80" s="55"/>
      <c r="G80" s="53"/>
    </row>
    <row r="81" spans="1:7" ht="39" hidden="1">
      <c r="A81" s="57" t="s">
        <v>74</v>
      </c>
      <c r="B81" s="25"/>
      <c r="C81" s="10"/>
      <c r="D81" s="26"/>
      <c r="E81" s="53"/>
      <c r="F81" s="55"/>
      <c r="G81" s="53"/>
    </row>
    <row r="82" spans="1:7" ht="64.5" hidden="1">
      <c r="A82" s="57" t="s">
        <v>75</v>
      </c>
      <c r="B82" s="25"/>
      <c r="C82" s="10"/>
      <c r="D82" s="26"/>
      <c r="E82" s="53"/>
      <c r="F82" s="55"/>
      <c r="G82" s="53"/>
    </row>
    <row r="83" spans="1:7" ht="39" hidden="1">
      <c r="A83" s="316" t="s">
        <v>76</v>
      </c>
      <c r="B83" s="25"/>
      <c r="C83" s="10"/>
      <c r="D83" s="26"/>
      <c r="E83" s="27">
        <v>0</v>
      </c>
      <c r="F83" s="29"/>
      <c r="G83" s="27">
        <v>0</v>
      </c>
    </row>
    <row r="84" spans="1:7" ht="51.75" hidden="1">
      <c r="A84" s="57" t="s">
        <v>77</v>
      </c>
      <c r="B84" s="25"/>
      <c r="C84" s="10"/>
      <c r="D84" s="26"/>
      <c r="E84" s="53"/>
      <c r="F84" s="55"/>
      <c r="G84" s="53"/>
    </row>
    <row r="85" spans="1:7" ht="51.75" hidden="1">
      <c r="A85" s="57" t="s">
        <v>78</v>
      </c>
      <c r="B85" s="25"/>
      <c r="C85" s="10"/>
      <c r="D85" s="26"/>
      <c r="E85" s="53"/>
      <c r="F85" s="55"/>
      <c r="G85" s="53"/>
    </row>
    <row r="86" spans="1:7" ht="38.25" hidden="1">
      <c r="A86" s="50" t="s">
        <v>79</v>
      </c>
      <c r="B86" s="23"/>
      <c r="C86" s="56"/>
      <c r="D86" s="26"/>
      <c r="E86" s="27">
        <v>0</v>
      </c>
      <c r="F86" s="29"/>
      <c r="G86" s="27">
        <v>0</v>
      </c>
    </row>
    <row r="87" spans="1:7" ht="15" hidden="1">
      <c r="A87" s="11"/>
      <c r="B87" s="23"/>
      <c r="C87" s="56"/>
      <c r="D87" s="26"/>
      <c r="E87" s="3"/>
      <c r="F87" s="28"/>
      <c r="G87" s="3"/>
    </row>
    <row r="88" spans="1:7" ht="15.75" hidden="1" thickBot="1">
      <c r="A88" s="58" t="s">
        <v>80</v>
      </c>
      <c r="B88" s="23"/>
      <c r="C88" s="35"/>
      <c r="D88" s="26"/>
      <c r="E88" s="36">
        <v>0</v>
      </c>
      <c r="F88" s="37"/>
      <c r="G88" s="36">
        <v>0</v>
      </c>
    </row>
    <row r="89" spans="1:7" ht="15">
      <c r="A89" s="11"/>
      <c r="B89" s="25"/>
      <c r="C89" s="56"/>
      <c r="D89" s="26"/>
      <c r="E89" s="3"/>
      <c r="F89" s="28"/>
      <c r="G89" s="3"/>
    </row>
    <row r="90" spans="1:7" ht="15.75" thickBot="1">
      <c r="A90" s="58" t="s">
        <v>81</v>
      </c>
      <c r="B90" s="23"/>
      <c r="C90" s="35"/>
      <c r="D90" s="26"/>
      <c r="E90" s="36">
        <f>E54</f>
        <v>2335</v>
      </c>
      <c r="F90" s="37"/>
      <c r="G90" s="36">
        <f>G91+G92</f>
        <v>-15342</v>
      </c>
    </row>
    <row r="91" spans="1:7" ht="15.75" thickTop="1">
      <c r="A91" s="51" t="s">
        <v>48</v>
      </c>
      <c r="B91" s="48"/>
      <c r="C91" s="10"/>
      <c r="D91" s="26"/>
      <c r="E91" s="40">
        <f>E90-E92</f>
        <v>2346</v>
      </c>
      <c r="F91" s="83"/>
      <c r="G91" s="40">
        <f>G55</f>
        <v>-14427</v>
      </c>
    </row>
    <row r="92" spans="1:7" ht="15">
      <c r="A92" s="52" t="s">
        <v>257</v>
      </c>
      <c r="B92" s="48"/>
      <c r="C92" s="10"/>
      <c r="D92" s="26"/>
      <c r="E92" s="40">
        <v>-11</v>
      </c>
      <c r="F92" s="83"/>
      <c r="G92" s="40">
        <f>G56</f>
        <v>-915</v>
      </c>
    </row>
    <row r="93" spans="1:7" ht="9.75" customHeight="1">
      <c r="A93" s="43"/>
      <c r="B93" s="48"/>
      <c r="C93" s="10"/>
      <c r="D93" s="26"/>
      <c r="E93" s="53"/>
      <c r="F93" s="54"/>
      <c r="G93" s="53"/>
    </row>
    <row r="94" spans="1:7" ht="15.75" thickBot="1">
      <c r="A94" s="60" t="s">
        <v>82</v>
      </c>
      <c r="B94" s="48"/>
      <c r="C94" s="35" t="s">
        <v>43</v>
      </c>
      <c r="D94" s="26"/>
      <c r="E94" s="313">
        <f>E95</f>
        <v>0.0401966999640183</v>
      </c>
      <c r="F94" s="37"/>
      <c r="G94" s="302">
        <f>G95</f>
        <v>-0.2472</v>
      </c>
    </row>
    <row r="95" spans="1:7" ht="15.75" thickTop="1">
      <c r="A95" s="51" t="s">
        <v>84</v>
      </c>
      <c r="B95" s="48"/>
      <c r="C95" s="388"/>
      <c r="D95" s="26"/>
      <c r="E95" s="378">
        <f>E55/58363</f>
        <v>0.0401966999640183</v>
      </c>
      <c r="F95" s="83"/>
      <c r="G95" s="379">
        <v>-0.2472</v>
      </c>
    </row>
    <row r="96" spans="1:7" ht="15" hidden="1">
      <c r="A96" s="52" t="s">
        <v>85</v>
      </c>
      <c r="B96" s="48"/>
      <c r="C96" s="53"/>
      <c r="D96" s="26"/>
      <c r="E96" s="61">
        <v>0</v>
      </c>
      <c r="F96" s="54"/>
      <c r="G96" s="61">
        <v>0</v>
      </c>
    </row>
    <row r="97" spans="1:7" ht="15" hidden="1">
      <c r="A97" s="43"/>
      <c r="B97" s="48"/>
      <c r="C97" s="10"/>
      <c r="D97" s="26"/>
      <c r="E97" s="53"/>
      <c r="F97" s="54"/>
      <c r="G97" s="53"/>
    </row>
    <row r="98" spans="1:7" ht="15.75" hidden="1" thickBot="1">
      <c r="A98" s="60" t="s">
        <v>86</v>
      </c>
      <c r="B98" s="48"/>
      <c r="C98" s="35" t="s">
        <v>83</v>
      </c>
      <c r="D98" s="26"/>
      <c r="E98" s="62">
        <v>0</v>
      </c>
      <c r="F98" s="37"/>
      <c r="G98" s="62">
        <v>0</v>
      </c>
    </row>
    <row r="99" spans="1:7" ht="15.75" hidden="1" thickTop="1">
      <c r="A99" s="51" t="s">
        <v>84</v>
      </c>
      <c r="B99" s="48"/>
      <c r="C99" s="53"/>
      <c r="D99" s="26"/>
      <c r="E99" s="59"/>
      <c r="F99" s="54"/>
      <c r="G99" s="59"/>
    </row>
    <row r="100" spans="1:7" ht="15" hidden="1">
      <c r="A100" s="52" t="s">
        <v>85</v>
      </c>
      <c r="B100" s="48"/>
      <c r="C100" s="53"/>
      <c r="D100" s="26"/>
      <c r="E100" s="59"/>
      <c r="F100" s="54"/>
      <c r="G100" s="59"/>
    </row>
    <row r="101" spans="1:7" ht="15">
      <c r="A101" s="419" t="s">
        <v>87</v>
      </c>
      <c r="B101" s="419"/>
      <c r="C101" s="419"/>
      <c r="D101" s="44"/>
      <c r="E101" s="63" t="s">
        <v>87</v>
      </c>
      <c r="F101" s="44"/>
      <c r="G101" s="63" t="s">
        <v>87</v>
      </c>
    </row>
    <row r="102" spans="1:7" ht="30.75" customHeight="1">
      <c r="A102" s="420" t="s">
        <v>362</v>
      </c>
      <c r="B102" s="420"/>
      <c r="C102" s="420"/>
      <c r="D102" s="420"/>
      <c r="E102" s="420"/>
      <c r="F102" s="420"/>
      <c r="G102" s="420"/>
    </row>
    <row r="103" spans="1:7" ht="15">
      <c r="A103" s="416" t="s">
        <v>87</v>
      </c>
      <c r="B103" s="416"/>
      <c r="C103" s="416"/>
      <c r="D103" s="12"/>
      <c r="E103" s="64" t="s">
        <v>87</v>
      </c>
      <c r="F103" s="12"/>
      <c r="G103" s="64" t="s">
        <v>87</v>
      </c>
    </row>
    <row r="104" spans="1:7" ht="15">
      <c r="A104" s="65" t="s">
        <v>88</v>
      </c>
      <c r="B104" s="66"/>
      <c r="C104" s="13"/>
      <c r="D104" s="14"/>
      <c r="E104" s="14"/>
      <c r="F104" s="14"/>
      <c r="G104" s="14"/>
    </row>
    <row r="105" spans="1:7" ht="15">
      <c r="A105" s="67" t="s">
        <v>89</v>
      </c>
      <c r="B105" s="13"/>
      <c r="C105" s="14"/>
      <c r="D105" s="14"/>
      <c r="E105" s="14"/>
      <c r="F105" s="14"/>
      <c r="G105" s="14"/>
    </row>
    <row r="106" spans="1:7" ht="15">
      <c r="A106" s="67"/>
      <c r="B106" s="13"/>
      <c r="C106" s="14"/>
      <c r="D106" s="14"/>
      <c r="E106" s="14"/>
      <c r="F106" s="14"/>
      <c r="G106" s="14"/>
    </row>
    <row r="107" spans="1:7" ht="15">
      <c r="A107" s="67" t="s">
        <v>62</v>
      </c>
      <c r="B107" s="14"/>
      <c r="C107" s="14"/>
      <c r="D107" s="14"/>
      <c r="E107" s="14"/>
      <c r="F107" s="14"/>
      <c r="G107" s="14"/>
    </row>
    <row r="108" spans="1:7" ht="15">
      <c r="A108" s="67"/>
      <c r="B108" s="14"/>
      <c r="C108" s="14"/>
      <c r="D108" s="14"/>
      <c r="E108" s="14"/>
      <c r="F108" s="14"/>
      <c r="G108" s="14"/>
    </row>
    <row r="109" spans="1:7" ht="15">
      <c r="A109" s="68" t="s">
        <v>90</v>
      </c>
      <c r="B109" s="68"/>
      <c r="C109" s="15"/>
      <c r="D109" s="15"/>
      <c r="E109" s="16"/>
      <c r="F109" s="14"/>
      <c r="G109" s="16"/>
    </row>
    <row r="110" spans="1:7" ht="15">
      <c r="A110" s="69" t="s">
        <v>91</v>
      </c>
      <c r="B110" s="70"/>
      <c r="C110" s="15"/>
      <c r="D110" s="15"/>
      <c r="E110" s="16"/>
      <c r="F110" s="14"/>
      <c r="G110" s="16"/>
    </row>
    <row r="111" spans="1:7" ht="15">
      <c r="A111" s="68"/>
      <c r="B111" s="68"/>
      <c r="C111" s="15"/>
      <c r="D111" s="15"/>
      <c r="E111" s="16"/>
      <c r="F111" s="14"/>
      <c r="G111" s="16"/>
    </row>
    <row r="112" spans="1:7" ht="15" hidden="1">
      <c r="A112" s="69" t="s">
        <v>92</v>
      </c>
      <c r="B112" s="70"/>
      <c r="C112" s="15"/>
      <c r="D112" s="15"/>
      <c r="E112" s="16"/>
      <c r="F112" s="14"/>
      <c r="G112" s="16"/>
    </row>
    <row r="113" spans="1:7" ht="15" hidden="1">
      <c r="A113" s="67" t="s">
        <v>93</v>
      </c>
      <c r="B113" s="14"/>
      <c r="C113" s="15"/>
      <c r="D113" s="15"/>
      <c r="E113" s="16"/>
      <c r="F113" s="14"/>
      <c r="G113" s="16"/>
    </row>
    <row r="114" spans="1:7" ht="15">
      <c r="A114" s="14"/>
      <c r="B114" s="71"/>
      <c r="C114" s="15"/>
      <c r="D114" s="15"/>
      <c r="E114" s="16"/>
      <c r="F114" s="14"/>
      <c r="G114" s="16"/>
    </row>
    <row r="115" spans="1:7" ht="15">
      <c r="A115" s="67" t="s">
        <v>364</v>
      </c>
      <c r="B115" s="14"/>
      <c r="C115" s="15"/>
      <c r="D115" s="15"/>
      <c r="E115" s="16"/>
      <c r="F115" s="14"/>
      <c r="G115" s="16"/>
    </row>
    <row r="116" spans="1:2" ht="15">
      <c r="A116" s="72"/>
      <c r="B116" s="72"/>
    </row>
    <row r="118" spans="1:2" ht="15">
      <c r="A118" s="73"/>
      <c r="B118" s="73"/>
    </row>
  </sheetData>
  <sheetProtection/>
  <mergeCells count="5">
    <mergeCell ref="A103:C103"/>
    <mergeCell ref="A1:G1"/>
    <mergeCell ref="A2:G2"/>
    <mergeCell ref="A101:C101"/>
    <mergeCell ref="A102:G102"/>
  </mergeCells>
  <printOptions/>
  <pageMargins left="0.54" right="0.25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104">
      <selection activeCell="A168" sqref="A168"/>
    </sheetView>
  </sheetViews>
  <sheetFormatPr defaultColWidth="9.140625" defaultRowHeight="15"/>
  <cols>
    <col min="1" max="1" width="43.8515625" style="267" customWidth="1"/>
    <col min="2" max="2" width="0.85546875" style="267" customWidth="1"/>
    <col min="3" max="3" width="16.421875" style="394" customWidth="1"/>
    <col min="4" max="4" width="0.5625" style="267" customWidth="1"/>
    <col min="5" max="5" width="15.7109375" style="394" customWidth="1"/>
    <col min="6" max="6" width="1.1484375" style="267" customWidth="1"/>
    <col min="7" max="7" width="15.140625" style="301" customWidth="1"/>
  </cols>
  <sheetData>
    <row r="1" spans="1:7" ht="15">
      <c r="A1" s="421" t="s">
        <v>259</v>
      </c>
      <c r="B1" s="421"/>
      <c r="C1" s="421"/>
      <c r="D1" s="421"/>
      <c r="E1" s="421"/>
      <c r="F1" s="421"/>
      <c r="G1" s="421"/>
    </row>
    <row r="2" spans="1:7" ht="32.25" customHeight="1">
      <c r="A2" s="418" t="s">
        <v>346</v>
      </c>
      <c r="B2" s="418"/>
      <c r="C2" s="418"/>
      <c r="D2" s="418"/>
      <c r="E2" s="418"/>
      <c r="F2" s="418"/>
      <c r="G2" s="418"/>
    </row>
    <row r="3" spans="1:7" ht="15">
      <c r="A3" s="5"/>
      <c r="B3" s="5"/>
      <c r="C3" s="7"/>
      <c r="D3" s="5"/>
      <c r="E3" s="179"/>
      <c r="F3" s="5"/>
      <c r="G3" s="179"/>
    </row>
    <row r="4" spans="1:7" ht="15">
      <c r="A4" s="180"/>
      <c r="B4" s="180"/>
      <c r="C4" s="181" t="s">
        <v>0</v>
      </c>
      <c r="D4" s="182"/>
      <c r="E4" s="183" t="s">
        <v>344</v>
      </c>
      <c r="F4" s="181"/>
      <c r="G4" s="183" t="s">
        <v>186</v>
      </c>
    </row>
    <row r="5" spans="1:7" ht="15">
      <c r="A5" s="23" t="s">
        <v>94</v>
      </c>
      <c r="B5" s="23"/>
      <c r="C5" s="7"/>
      <c r="D5" s="5"/>
      <c r="E5" s="184" t="s">
        <v>1</v>
      </c>
      <c r="F5" s="185"/>
      <c r="G5" s="184" t="s">
        <v>1</v>
      </c>
    </row>
    <row r="6" spans="1:7" ht="15">
      <c r="A6" s="186"/>
      <c r="B6" s="186"/>
      <c r="C6" s="7"/>
      <c r="D6" s="5"/>
      <c r="E6" s="184"/>
      <c r="F6" s="185"/>
      <c r="G6" s="184"/>
    </row>
    <row r="7" spans="1:7" ht="15">
      <c r="A7" s="187" t="s">
        <v>95</v>
      </c>
      <c r="B7" s="186"/>
      <c r="C7" s="7"/>
      <c r="D7" s="5"/>
      <c r="E7" s="184"/>
      <c r="F7" s="185"/>
      <c r="G7" s="184"/>
    </row>
    <row r="8" spans="1:7" ht="15">
      <c r="A8" s="23"/>
      <c r="B8" s="23"/>
      <c r="C8" s="188"/>
      <c r="D8" s="26"/>
      <c r="E8" s="189"/>
      <c r="F8" s="38"/>
      <c r="G8" s="189"/>
    </row>
    <row r="9" spans="1:7" ht="15">
      <c r="A9" s="190" t="s">
        <v>96</v>
      </c>
      <c r="B9" s="191"/>
      <c r="C9" s="192" t="s">
        <v>97</v>
      </c>
      <c r="D9" s="29"/>
      <c r="E9" s="193">
        <v>2276</v>
      </c>
      <c r="F9" s="194"/>
      <c r="G9" s="193">
        <v>11746</v>
      </c>
    </row>
    <row r="10" spans="1:7" ht="15">
      <c r="A10" s="195"/>
      <c r="B10" s="4"/>
      <c r="C10" s="41"/>
      <c r="D10" s="29"/>
      <c r="E10" s="196"/>
      <c r="F10" s="197"/>
      <c r="G10" s="196"/>
    </row>
    <row r="11" spans="1:7" ht="15">
      <c r="A11" s="190" t="s">
        <v>98</v>
      </c>
      <c r="B11" s="191"/>
      <c r="C11" s="192" t="s">
        <v>99</v>
      </c>
      <c r="D11" s="29"/>
      <c r="E11" s="193">
        <v>47</v>
      </c>
      <c r="F11" s="194"/>
      <c r="G11" s="193">
        <v>47</v>
      </c>
    </row>
    <row r="12" spans="1:7" ht="15">
      <c r="A12" s="4"/>
      <c r="B12" s="4"/>
      <c r="C12" s="41"/>
      <c r="D12" s="29"/>
      <c r="E12" s="196"/>
      <c r="F12" s="197"/>
      <c r="G12" s="196"/>
    </row>
    <row r="13" spans="1:7" ht="15">
      <c r="A13" s="190" t="s">
        <v>100</v>
      </c>
      <c r="B13" s="4"/>
      <c r="C13" s="192" t="s">
        <v>101</v>
      </c>
      <c r="D13" s="29"/>
      <c r="E13" s="193">
        <v>3379</v>
      </c>
      <c r="F13" s="194"/>
      <c r="G13" s="193">
        <v>1296</v>
      </c>
    </row>
    <row r="14" spans="1:7" ht="11.25" customHeight="1">
      <c r="A14" s="23"/>
      <c r="B14" s="23"/>
      <c r="C14" s="41"/>
      <c r="D14" s="29"/>
      <c r="E14" s="198"/>
      <c r="F14" s="194"/>
      <c r="G14" s="198"/>
    </row>
    <row r="15" spans="1:7" ht="25.5">
      <c r="A15" s="200" t="s">
        <v>102</v>
      </c>
      <c r="B15" s="191"/>
      <c r="C15" s="192" t="s">
        <v>103</v>
      </c>
      <c r="D15" s="29"/>
      <c r="E15" s="193">
        <v>0</v>
      </c>
      <c r="F15" s="194"/>
      <c r="G15" s="193">
        <v>2</v>
      </c>
    </row>
    <row r="16" spans="1:7" ht="8.25" customHeight="1">
      <c r="A16" s="4"/>
      <c r="B16" s="4"/>
      <c r="C16" s="41"/>
      <c r="D16" s="29"/>
      <c r="E16" s="196"/>
      <c r="F16" s="197"/>
      <c r="G16" s="196"/>
    </row>
    <row r="17" spans="1:7" ht="28.5" customHeight="1">
      <c r="A17" s="317" t="s">
        <v>104</v>
      </c>
      <c r="B17" s="191"/>
      <c r="C17" s="192" t="s">
        <v>105</v>
      </c>
      <c r="D17" s="29"/>
      <c r="E17" s="193">
        <v>0</v>
      </c>
      <c r="F17" s="194"/>
      <c r="G17" s="193">
        <v>3410</v>
      </c>
    </row>
    <row r="18" spans="1:7" ht="9" customHeight="1">
      <c r="A18" s="4"/>
      <c r="B18" s="4"/>
      <c r="C18" s="41"/>
      <c r="D18" s="29"/>
      <c r="E18" s="196"/>
      <c r="F18" s="197"/>
      <c r="G18" s="196"/>
    </row>
    <row r="19" spans="1:7" ht="33" customHeight="1" hidden="1">
      <c r="A19" s="200" t="s">
        <v>106</v>
      </c>
      <c r="B19" s="191"/>
      <c r="C19" s="192" t="s">
        <v>107</v>
      </c>
      <c r="D19" s="29"/>
      <c r="E19" s="193"/>
      <c r="F19" s="194"/>
      <c r="G19" s="193"/>
    </row>
    <row r="20" spans="1:7" ht="9" customHeight="1" hidden="1">
      <c r="A20" s="4"/>
      <c r="B20" s="4"/>
      <c r="C20" s="41"/>
      <c r="D20" s="29"/>
      <c r="E20" s="196"/>
      <c r="F20" s="197"/>
      <c r="G20" s="196"/>
    </row>
    <row r="21" spans="1:7" ht="21.75" customHeight="1">
      <c r="A21" s="200" t="s">
        <v>117</v>
      </c>
      <c r="B21" s="191"/>
      <c r="C21" s="192" t="s">
        <v>107</v>
      </c>
      <c r="D21" s="29"/>
      <c r="E21" s="193">
        <v>2144</v>
      </c>
      <c r="F21" s="194"/>
      <c r="G21" s="193">
        <v>0</v>
      </c>
    </row>
    <row r="22" spans="1:7" ht="15">
      <c r="A22" s="4"/>
      <c r="B22" s="4"/>
      <c r="C22" s="41"/>
      <c r="D22" s="29"/>
      <c r="E22" s="42"/>
      <c r="F22" s="42"/>
      <c r="G22" s="42"/>
    </row>
    <row r="23" spans="1:7" ht="30" customHeight="1">
      <c r="A23" s="201" t="s">
        <v>109</v>
      </c>
      <c r="B23" s="191"/>
      <c r="C23" s="192" t="s">
        <v>108</v>
      </c>
      <c r="D23" s="29"/>
      <c r="E23" s="193">
        <v>18</v>
      </c>
      <c r="F23" s="194"/>
      <c r="G23" s="193">
        <v>0</v>
      </c>
    </row>
    <row r="24" spans="1:7" ht="15">
      <c r="A24" s="4"/>
      <c r="B24" s="4"/>
      <c r="C24" s="41"/>
      <c r="D24" s="29"/>
      <c r="E24" s="42"/>
      <c r="F24" s="42"/>
      <c r="G24" s="42"/>
    </row>
    <row r="25" spans="1:7" ht="27.75" customHeight="1" hidden="1">
      <c r="A25" s="201" t="s">
        <v>111</v>
      </c>
      <c r="B25" s="191"/>
      <c r="C25" s="192" t="s">
        <v>112</v>
      </c>
      <c r="D25" s="29"/>
      <c r="E25" s="193"/>
      <c r="F25" s="194"/>
      <c r="G25" s="193"/>
    </row>
    <row r="26" spans="1:7" ht="15" customHeight="1" hidden="1">
      <c r="A26" s="4"/>
      <c r="B26" s="4"/>
      <c r="C26" s="41"/>
      <c r="D26" s="29"/>
      <c r="E26" s="42"/>
      <c r="F26" s="42"/>
      <c r="G26" s="42"/>
    </row>
    <row r="27" spans="1:7" ht="12.75" customHeight="1">
      <c r="A27" s="201" t="s">
        <v>113</v>
      </c>
      <c r="B27" s="191"/>
      <c r="C27" s="192" t="s">
        <v>110</v>
      </c>
      <c r="D27" s="29"/>
      <c r="E27" s="193">
        <v>253</v>
      </c>
      <c r="F27" s="194"/>
      <c r="G27" s="193">
        <v>225</v>
      </c>
    </row>
    <row r="28" spans="1:7" ht="9.75" customHeight="1">
      <c r="A28" s="4"/>
      <c r="B28" s="4"/>
      <c r="C28" s="41"/>
      <c r="D28" s="29"/>
      <c r="E28" s="199"/>
      <c r="F28" s="194"/>
      <c r="G28" s="199"/>
    </row>
    <row r="29" spans="1:7" ht="15" customHeight="1" hidden="1">
      <c r="A29" s="202" t="s">
        <v>115</v>
      </c>
      <c r="B29" s="191"/>
      <c r="C29" s="192" t="s">
        <v>116</v>
      </c>
      <c r="D29" s="29"/>
      <c r="E29" s="193">
        <v>0</v>
      </c>
      <c r="F29" s="194"/>
      <c r="G29" s="193">
        <v>0</v>
      </c>
    </row>
    <row r="30" spans="1:7" ht="15" customHeight="1" hidden="1">
      <c r="A30" s="4"/>
      <c r="B30" s="4"/>
      <c r="C30" s="41"/>
      <c r="D30" s="29"/>
      <c r="E30" s="42"/>
      <c r="F30" s="42"/>
      <c r="G30" s="42"/>
    </row>
    <row r="31" spans="1:7" ht="15" customHeight="1" hidden="1">
      <c r="A31" s="202" t="s">
        <v>117</v>
      </c>
      <c r="B31" s="191"/>
      <c r="C31" s="192" t="s">
        <v>108</v>
      </c>
      <c r="D31" s="29"/>
      <c r="E31" s="193">
        <v>0</v>
      </c>
      <c r="F31" s="194"/>
      <c r="G31" s="193">
        <v>0</v>
      </c>
    </row>
    <row r="32" spans="1:7" ht="15" customHeight="1" hidden="1">
      <c r="A32" s="4"/>
      <c r="B32" s="4"/>
      <c r="C32" s="41"/>
      <c r="D32" s="29"/>
      <c r="E32" s="196"/>
      <c r="F32" s="197"/>
      <c r="G32" s="196"/>
    </row>
    <row r="33" spans="1:7" ht="15" customHeight="1" hidden="1">
      <c r="A33" s="203" t="s">
        <v>119</v>
      </c>
      <c r="B33" s="191"/>
      <c r="C33" s="192" t="s">
        <v>120</v>
      </c>
      <c r="D33" s="29"/>
      <c r="E33" s="193"/>
      <c r="F33" s="194"/>
      <c r="G33" s="193"/>
    </row>
    <row r="34" spans="1:7" ht="15" customHeight="1" hidden="1">
      <c r="A34" s="204"/>
      <c r="B34" s="23"/>
      <c r="C34" s="41"/>
      <c r="D34" s="29"/>
      <c r="E34" s="198"/>
      <c r="F34" s="194"/>
      <c r="G34" s="198"/>
    </row>
    <row r="35" spans="1:7" ht="63.75" customHeight="1" hidden="1">
      <c r="A35" s="205" t="s">
        <v>121</v>
      </c>
      <c r="B35" s="191"/>
      <c r="C35" s="192" t="s">
        <v>122</v>
      </c>
      <c r="D35" s="29"/>
      <c r="E35" s="206"/>
      <c r="F35" s="194"/>
      <c r="G35" s="206"/>
    </row>
    <row r="36" spans="1:7" ht="15" customHeight="1" hidden="1">
      <c r="A36" s="23"/>
      <c r="B36" s="23"/>
      <c r="C36" s="41"/>
      <c r="D36" s="29"/>
      <c r="E36" s="198"/>
      <c r="F36" s="194"/>
      <c r="G36" s="198"/>
    </row>
    <row r="37" spans="1:7" ht="15">
      <c r="A37" s="207" t="s">
        <v>123</v>
      </c>
      <c r="B37" s="23"/>
      <c r="C37" s="208"/>
      <c r="D37" s="26"/>
      <c r="E37" s="209">
        <f>SUM(E8:E31)</f>
        <v>8117</v>
      </c>
      <c r="F37" s="38"/>
      <c r="G37" s="209">
        <f>SUM(G8:G31)</f>
        <v>16726</v>
      </c>
    </row>
    <row r="38" spans="1:7" ht="15">
      <c r="A38" s="23"/>
      <c r="B38" s="23"/>
      <c r="C38" s="210"/>
      <c r="D38" s="26"/>
      <c r="E38" s="211"/>
      <c r="F38" s="211"/>
      <c r="G38" s="211"/>
    </row>
    <row r="39" spans="1:7" ht="15">
      <c r="A39" s="23" t="s">
        <v>124</v>
      </c>
      <c r="B39" s="23"/>
      <c r="C39" s="210"/>
      <c r="D39" s="26"/>
      <c r="E39" s="211"/>
      <c r="F39" s="211"/>
      <c r="G39" s="211"/>
    </row>
    <row r="40" spans="1:7" ht="15">
      <c r="A40" s="23"/>
      <c r="B40" s="23"/>
      <c r="C40" s="210"/>
      <c r="D40" s="26"/>
      <c r="E40" s="211"/>
      <c r="F40" s="211"/>
      <c r="G40" s="211"/>
    </row>
    <row r="41" spans="1:7" ht="15">
      <c r="A41" s="202" t="s">
        <v>125</v>
      </c>
      <c r="B41" s="191"/>
      <c r="C41" s="212" t="s">
        <v>112</v>
      </c>
      <c r="D41" s="29"/>
      <c r="E41" s="193">
        <v>168</v>
      </c>
      <c r="F41" s="194"/>
      <c r="G41" s="193">
        <v>1042</v>
      </c>
    </row>
    <row r="42" spans="1:7" ht="15">
      <c r="A42" s="4"/>
      <c r="B42" s="191"/>
      <c r="C42" s="41"/>
      <c r="D42" s="29"/>
      <c r="E42" s="199"/>
      <c r="F42" s="194"/>
      <c r="G42" s="199"/>
    </row>
    <row r="43" spans="1:7" ht="15">
      <c r="A43" s="202" t="s">
        <v>127</v>
      </c>
      <c r="B43" s="191"/>
      <c r="C43" s="213" t="s">
        <v>114</v>
      </c>
      <c r="D43" s="29"/>
      <c r="E43" s="389">
        <v>838</v>
      </c>
      <c r="F43" s="194"/>
      <c r="G43" s="193">
        <v>3573</v>
      </c>
    </row>
    <row r="44" spans="1:7" ht="15">
      <c r="A44" s="23"/>
      <c r="B44" s="23"/>
      <c r="C44" s="210"/>
      <c r="D44" s="26"/>
      <c r="E44" s="390"/>
      <c r="F44" s="214"/>
      <c r="G44" s="214"/>
    </row>
    <row r="45" spans="1:7" ht="15">
      <c r="A45" s="202" t="s">
        <v>129</v>
      </c>
      <c r="B45" s="191"/>
      <c r="C45" s="213" t="s">
        <v>116</v>
      </c>
      <c r="D45" s="29"/>
      <c r="E45" s="389">
        <v>3</v>
      </c>
      <c r="F45" s="194"/>
      <c r="G45" s="193">
        <v>30</v>
      </c>
    </row>
    <row r="46" spans="1:7" ht="15" customHeight="1" hidden="1">
      <c r="A46" s="23"/>
      <c r="B46" s="23"/>
      <c r="C46" s="210"/>
      <c r="D46" s="26"/>
      <c r="E46" s="390"/>
      <c r="F46" s="214"/>
      <c r="G46" s="214"/>
    </row>
    <row r="47" spans="1:7" ht="15" customHeight="1" hidden="1">
      <c r="A47" s="202" t="s">
        <v>131</v>
      </c>
      <c r="B47" s="191"/>
      <c r="C47" s="213" t="s">
        <v>132</v>
      </c>
      <c r="D47" s="29"/>
      <c r="E47" s="389"/>
      <c r="F47" s="194"/>
      <c r="G47" s="193"/>
    </row>
    <row r="48" spans="1:7" ht="15">
      <c r="A48" s="23"/>
      <c r="B48" s="23"/>
      <c r="C48" s="210"/>
      <c r="D48" s="26"/>
      <c r="E48" s="390"/>
      <c r="F48" s="214"/>
      <c r="G48" s="214"/>
    </row>
    <row r="49" spans="1:7" ht="15">
      <c r="A49" s="202" t="s">
        <v>133</v>
      </c>
      <c r="B49" s="191"/>
      <c r="C49" s="213" t="s">
        <v>118</v>
      </c>
      <c r="D49" s="29"/>
      <c r="E49" s="389">
        <v>21145</v>
      </c>
      <c r="F49" s="194"/>
      <c r="G49" s="193">
        <v>14350</v>
      </c>
    </row>
    <row r="50" spans="1:7" ht="15" customHeight="1" hidden="1">
      <c r="A50" s="23"/>
      <c r="B50" s="23"/>
      <c r="C50" s="210"/>
      <c r="D50" s="26"/>
      <c r="E50" s="214"/>
      <c r="F50" s="214"/>
      <c r="G50" s="214"/>
    </row>
    <row r="51" spans="1:7" ht="15" customHeight="1" hidden="1">
      <c r="A51" s="203" t="s">
        <v>135</v>
      </c>
      <c r="B51" s="191"/>
      <c r="C51" s="192" t="s">
        <v>136</v>
      </c>
      <c r="D51" s="29"/>
      <c r="E51" s="206"/>
      <c r="F51" s="215"/>
      <c r="G51" s="206"/>
    </row>
    <row r="52" spans="1:7" ht="15">
      <c r="A52" s="204"/>
      <c r="B52" s="23"/>
      <c r="C52" s="210"/>
      <c r="D52" s="26"/>
      <c r="E52" s="214"/>
      <c r="F52" s="214"/>
      <c r="G52" s="214"/>
    </row>
    <row r="53" spans="1:7" ht="15">
      <c r="A53" s="216" t="s">
        <v>137</v>
      </c>
      <c r="B53" s="191"/>
      <c r="C53" s="192" t="s">
        <v>120</v>
      </c>
      <c r="D53" s="29"/>
      <c r="E53" s="193">
        <v>133</v>
      </c>
      <c r="F53" s="194"/>
      <c r="G53" s="193">
        <v>767</v>
      </c>
    </row>
    <row r="54" spans="1:7" ht="15" customHeight="1" hidden="1">
      <c r="A54" s="204"/>
      <c r="B54" s="23"/>
      <c r="C54" s="210"/>
      <c r="D54" s="26"/>
      <c r="E54" s="214"/>
      <c r="F54" s="214"/>
      <c r="G54" s="214"/>
    </row>
    <row r="55" spans="1:7" ht="51" customHeight="1" hidden="1">
      <c r="A55" s="205" t="s">
        <v>138</v>
      </c>
      <c r="B55" s="191"/>
      <c r="C55" s="192" t="s">
        <v>139</v>
      </c>
      <c r="D55" s="29"/>
      <c r="E55" s="206"/>
      <c r="F55" s="215"/>
      <c r="G55" s="206"/>
    </row>
    <row r="56" spans="1:7" ht="15" customHeight="1" hidden="1">
      <c r="A56" s="23"/>
      <c r="B56" s="23"/>
      <c r="C56" s="210"/>
      <c r="D56" s="26"/>
      <c r="E56" s="214"/>
      <c r="F56" s="214"/>
      <c r="G56" s="214"/>
    </row>
    <row r="57" spans="1:7" ht="63.75" customHeight="1" hidden="1">
      <c r="A57" s="217" t="s">
        <v>140</v>
      </c>
      <c r="B57" s="191"/>
      <c r="C57" s="192" t="s">
        <v>141</v>
      </c>
      <c r="D57" s="29"/>
      <c r="E57" s="193">
        <v>0</v>
      </c>
      <c r="F57" s="194"/>
      <c r="G57" s="193">
        <v>0</v>
      </c>
    </row>
    <row r="58" spans="1:7" ht="15" customHeight="1" hidden="1">
      <c r="A58" s="23"/>
      <c r="B58" s="23"/>
      <c r="C58" s="210"/>
      <c r="D58" s="26"/>
      <c r="E58" s="214"/>
      <c r="F58" s="214"/>
      <c r="G58" s="214"/>
    </row>
    <row r="59" spans="1:7" ht="51" customHeight="1" hidden="1">
      <c r="A59" s="217" t="s">
        <v>142</v>
      </c>
      <c r="B59" s="191"/>
      <c r="C59" s="192" t="s">
        <v>143</v>
      </c>
      <c r="D59" s="29"/>
      <c r="E59" s="193">
        <v>0</v>
      </c>
      <c r="F59" s="194"/>
      <c r="G59" s="193">
        <v>0</v>
      </c>
    </row>
    <row r="60" spans="1:7" ht="15">
      <c r="A60" s="4"/>
      <c r="B60" s="4"/>
      <c r="C60" s="41"/>
      <c r="D60" s="29"/>
      <c r="E60" s="218"/>
      <c r="F60" s="218"/>
      <c r="G60" s="218"/>
    </row>
    <row r="61" spans="1:7" ht="15">
      <c r="A61" s="207" t="s">
        <v>144</v>
      </c>
      <c r="B61" s="23"/>
      <c r="C61" s="208"/>
      <c r="D61" s="26"/>
      <c r="E61" s="209">
        <f>SUM(E40:E59)</f>
        <v>22287</v>
      </c>
      <c r="F61" s="38"/>
      <c r="G61" s="209">
        <f>SUM(G40:G59)</f>
        <v>19762</v>
      </c>
    </row>
    <row r="62" spans="1:7" ht="15">
      <c r="A62" s="195"/>
      <c r="B62" s="195"/>
      <c r="C62" s="219"/>
      <c r="D62" s="220"/>
      <c r="E62" s="199"/>
      <c r="F62" s="199"/>
      <c r="G62" s="199"/>
    </row>
    <row r="63" spans="1:7" ht="15.75" thickBot="1">
      <c r="A63" s="221" t="s">
        <v>145</v>
      </c>
      <c r="B63" s="204"/>
      <c r="C63" s="222"/>
      <c r="D63" s="223"/>
      <c r="E63" s="224">
        <f>E61+E37</f>
        <v>30404</v>
      </c>
      <c r="F63" s="214"/>
      <c r="G63" s="224">
        <f>G61+G37</f>
        <v>36488</v>
      </c>
    </row>
    <row r="64" spans="1:7" ht="15.75" thickTop="1">
      <c r="A64" s="4"/>
      <c r="B64" s="4"/>
      <c r="C64" s="42"/>
      <c r="D64" s="29"/>
      <c r="E64" s="196"/>
      <c r="F64" s="196"/>
      <c r="G64" s="196"/>
    </row>
    <row r="65" spans="1:7" ht="15">
      <c r="A65" s="38"/>
      <c r="B65" s="38"/>
      <c r="C65" s="42"/>
      <c r="D65" s="29"/>
      <c r="E65" s="189"/>
      <c r="F65" s="38"/>
      <c r="G65" s="189"/>
    </row>
    <row r="66" spans="1:7" ht="15">
      <c r="A66" s="38"/>
      <c r="B66" s="38"/>
      <c r="C66" s="42"/>
      <c r="D66" s="29"/>
      <c r="E66" s="189"/>
      <c r="F66" s="38"/>
      <c r="G66" s="189"/>
    </row>
    <row r="67" spans="1:7" ht="15">
      <c r="A67" s="38"/>
      <c r="B67" s="38"/>
      <c r="C67" s="42"/>
      <c r="D67" s="29"/>
      <c r="E67" s="189"/>
      <c r="F67" s="38"/>
      <c r="G67" s="189"/>
    </row>
    <row r="68" spans="1:7" ht="15">
      <c r="A68" s="38"/>
      <c r="B68" s="38"/>
      <c r="C68" s="42"/>
      <c r="D68" s="29"/>
      <c r="E68" s="189"/>
      <c r="F68" s="38"/>
      <c r="G68" s="189"/>
    </row>
    <row r="69" spans="1:7" ht="15">
      <c r="A69" s="38"/>
      <c r="B69" s="38"/>
      <c r="C69" s="42"/>
      <c r="D69" s="29"/>
      <c r="E69" s="189"/>
      <c r="F69" s="38"/>
      <c r="G69" s="189"/>
    </row>
    <row r="70" spans="1:7" ht="15">
      <c r="A70" s="38"/>
      <c r="B70" s="38"/>
      <c r="C70" s="42"/>
      <c r="D70" s="29"/>
      <c r="E70" s="189"/>
      <c r="F70" s="38"/>
      <c r="G70" s="189"/>
    </row>
    <row r="71" spans="1:7" ht="15">
      <c r="A71" s="38"/>
      <c r="B71" s="38"/>
      <c r="C71" s="42"/>
      <c r="D71" s="29"/>
      <c r="E71" s="189"/>
      <c r="F71" s="38"/>
      <c r="G71" s="189"/>
    </row>
    <row r="72" spans="1:7" ht="15">
      <c r="A72" s="38"/>
      <c r="B72" s="38"/>
      <c r="C72" s="42"/>
      <c r="D72" s="29"/>
      <c r="E72" s="189"/>
      <c r="F72" s="38"/>
      <c r="G72" s="189"/>
    </row>
    <row r="73" spans="1:7" ht="15">
      <c r="A73" s="38"/>
      <c r="B73" s="38"/>
      <c r="C73" s="42"/>
      <c r="D73" s="29"/>
      <c r="E73" s="189"/>
      <c r="F73" s="38"/>
      <c r="G73" s="189"/>
    </row>
    <row r="74" spans="1:7" ht="15">
      <c r="A74" s="38"/>
      <c r="B74" s="38"/>
      <c r="C74" s="42"/>
      <c r="D74" s="29"/>
      <c r="E74" s="189"/>
      <c r="F74" s="38"/>
      <c r="G74" s="189"/>
    </row>
    <row r="75" spans="1:7" ht="15">
      <c r="A75" s="38"/>
      <c r="B75" s="38"/>
      <c r="C75" s="42"/>
      <c r="D75" s="29"/>
      <c r="E75" s="189"/>
      <c r="F75" s="38"/>
      <c r="G75" s="189"/>
    </row>
    <row r="76" spans="1:7" ht="15" hidden="1">
      <c r="A76" s="38"/>
      <c r="B76" s="38"/>
      <c r="C76" s="42"/>
      <c r="D76" s="29"/>
      <c r="E76" s="189"/>
      <c r="F76" s="38"/>
      <c r="G76" s="189"/>
    </row>
    <row r="77" spans="1:7" ht="15">
      <c r="A77" s="38"/>
      <c r="B77" s="38"/>
      <c r="C77" s="42"/>
      <c r="D77" s="29"/>
      <c r="E77" s="189"/>
      <c r="F77" s="38"/>
      <c r="G77" s="189"/>
    </row>
    <row r="78" spans="1:7" ht="15">
      <c r="A78" s="38"/>
      <c r="B78" s="38"/>
      <c r="C78" s="42"/>
      <c r="D78" s="29"/>
      <c r="E78" s="189"/>
      <c r="F78" s="38"/>
      <c r="G78" s="189"/>
    </row>
    <row r="79" spans="1:7" ht="15">
      <c r="A79" s="38"/>
      <c r="B79" s="38"/>
      <c r="C79" s="42"/>
      <c r="D79" s="29"/>
      <c r="E79" s="189"/>
      <c r="F79" s="38"/>
      <c r="G79" s="189"/>
    </row>
    <row r="80" spans="1:7" ht="15">
      <c r="A80" s="417" t="s">
        <v>259</v>
      </c>
      <c r="B80" s="417"/>
      <c r="C80" s="417"/>
      <c r="D80" s="417"/>
      <c r="E80" s="417"/>
      <c r="F80" s="417"/>
      <c r="G80" s="417"/>
    </row>
    <row r="81" spans="1:7" ht="15">
      <c r="A81" s="418" t="s">
        <v>345</v>
      </c>
      <c r="B81" s="418"/>
      <c r="C81" s="418"/>
      <c r="D81" s="418"/>
      <c r="E81" s="418"/>
      <c r="F81" s="418"/>
      <c r="G81" s="418"/>
    </row>
    <row r="82" spans="1:7" ht="15">
      <c r="A82" s="4"/>
      <c r="B82" s="4"/>
      <c r="C82" s="42"/>
      <c r="D82" s="29"/>
      <c r="E82" s="189"/>
      <c r="F82" s="38"/>
      <c r="G82" s="189"/>
    </row>
    <row r="83" spans="1:7" ht="15">
      <c r="A83" s="180"/>
      <c r="B83" s="180"/>
      <c r="C83" s="181" t="s">
        <v>0</v>
      </c>
      <c r="D83" s="182"/>
      <c r="E83" s="183" t="s">
        <v>344</v>
      </c>
      <c r="F83" s="181"/>
      <c r="G83" s="183" t="s">
        <v>186</v>
      </c>
    </row>
    <row r="84" spans="1:7" ht="15">
      <c r="A84" s="23" t="s">
        <v>146</v>
      </c>
      <c r="B84" s="23"/>
      <c r="C84" s="7"/>
      <c r="D84" s="5"/>
      <c r="E84" s="184"/>
      <c r="F84" s="185"/>
      <c r="G84" s="184"/>
    </row>
    <row r="85" spans="1:7" ht="15">
      <c r="A85" s="186"/>
      <c r="B85" s="186"/>
      <c r="C85" s="7"/>
      <c r="D85" s="5"/>
      <c r="E85" s="184"/>
      <c r="F85" s="185"/>
      <c r="G85" s="184"/>
    </row>
    <row r="86" spans="1:7" ht="15">
      <c r="A86" s="225" t="s">
        <v>147</v>
      </c>
      <c r="B86" s="204"/>
      <c r="C86" s="226" t="s">
        <v>122</v>
      </c>
      <c r="D86" s="223"/>
      <c r="E86" s="214"/>
      <c r="F86" s="227"/>
      <c r="G86" s="214"/>
    </row>
    <row r="87" spans="1:7" ht="5.25" customHeight="1">
      <c r="A87" s="23"/>
      <c r="B87" s="23"/>
      <c r="C87" s="210"/>
      <c r="D87" s="26"/>
      <c r="E87" s="227"/>
      <c r="F87" s="227"/>
      <c r="G87" s="227"/>
    </row>
    <row r="88" spans="1:7" ht="15">
      <c r="A88" s="228" t="s">
        <v>148</v>
      </c>
      <c r="B88" s="23"/>
      <c r="C88" s="226" t="s">
        <v>355</v>
      </c>
      <c r="D88" s="29"/>
      <c r="E88" s="229">
        <f>E89</f>
        <v>58363</v>
      </c>
      <c r="F88" s="227"/>
      <c r="G88" s="229">
        <f>G89</f>
        <v>58363</v>
      </c>
    </row>
    <row r="89" spans="1:7" ht="15" customHeight="1">
      <c r="A89" s="39" t="s">
        <v>149</v>
      </c>
      <c r="B89" s="23"/>
      <c r="C89" s="230"/>
      <c r="D89" s="26"/>
      <c r="E89" s="232">
        <v>58363</v>
      </c>
      <c r="F89" s="231"/>
      <c r="G89" s="232">
        <v>58363</v>
      </c>
    </row>
    <row r="90" spans="1:7" ht="15" hidden="1">
      <c r="A90" s="4" t="s">
        <v>150</v>
      </c>
      <c r="B90" s="23"/>
      <c r="C90" s="230"/>
      <c r="D90" s="26"/>
      <c r="E90" s="232"/>
      <c r="F90" s="231"/>
      <c r="G90" s="232"/>
    </row>
    <row r="91" spans="1:7" ht="15" hidden="1">
      <c r="A91" s="4" t="s">
        <v>151</v>
      </c>
      <c r="B91" s="23"/>
      <c r="C91" s="230"/>
      <c r="D91" s="26"/>
      <c r="E91" s="232"/>
      <c r="F91" s="231"/>
      <c r="G91" s="232"/>
    </row>
    <row r="92" spans="1:7" ht="8.25" customHeight="1">
      <c r="A92" s="23"/>
      <c r="B92" s="23"/>
      <c r="C92" s="41"/>
      <c r="D92" s="29"/>
      <c r="E92" s="233"/>
      <c r="F92" s="234"/>
      <c r="G92" s="233"/>
    </row>
    <row r="93" spans="1:7" ht="15">
      <c r="A93" s="228" t="s">
        <v>152</v>
      </c>
      <c r="B93" s="23"/>
      <c r="C93" s="226" t="s">
        <v>356</v>
      </c>
      <c r="D93" s="29"/>
      <c r="E93" s="20">
        <v>10072</v>
      </c>
      <c r="F93" s="234"/>
      <c r="G93" s="20">
        <v>10072</v>
      </c>
    </row>
    <row r="94" spans="1:7" ht="15">
      <c r="A94" s="23"/>
      <c r="B94" s="23"/>
      <c r="C94" s="41"/>
      <c r="D94" s="29"/>
      <c r="E94" s="235"/>
      <c r="F94" s="236"/>
      <c r="G94" s="235"/>
    </row>
    <row r="95" spans="1:7" ht="15">
      <c r="A95" s="228" t="s">
        <v>153</v>
      </c>
      <c r="B95" s="23"/>
      <c r="C95" s="226" t="s">
        <v>357</v>
      </c>
      <c r="D95" s="29"/>
      <c r="E95" s="229">
        <v>0</v>
      </c>
      <c r="F95" s="227"/>
      <c r="G95" s="229">
        <v>492</v>
      </c>
    </row>
    <row r="96" spans="1:7" ht="7.5" customHeight="1">
      <c r="A96" s="4"/>
      <c r="B96" s="4"/>
      <c r="C96" s="41"/>
      <c r="D96" s="29"/>
      <c r="E96" s="235"/>
      <c r="F96" s="236"/>
      <c r="G96" s="235"/>
    </row>
    <row r="97" spans="1:7" ht="15">
      <c r="A97" s="228" t="s">
        <v>154</v>
      </c>
      <c r="B97" s="23"/>
      <c r="C97" s="226" t="s">
        <v>358</v>
      </c>
      <c r="D97" s="29"/>
      <c r="E97" s="229">
        <f>E98+E99</f>
        <v>-63102</v>
      </c>
      <c r="F97" s="227"/>
      <c r="G97" s="229">
        <f>G98+G99</f>
        <v>-91250</v>
      </c>
    </row>
    <row r="98" spans="1:8" ht="15">
      <c r="A98" s="237" t="s">
        <v>155</v>
      </c>
      <c r="B98" s="237"/>
      <c r="C98" s="41"/>
      <c r="D98" s="29"/>
      <c r="E98" s="238">
        <f>-3887-62936+1073+3794-3490-2</f>
        <v>-65448</v>
      </c>
      <c r="F98" s="238"/>
      <c r="G98" s="238">
        <f>-101991+5094-492</f>
        <v>-97389</v>
      </c>
      <c r="H98" s="392"/>
    </row>
    <row r="99" spans="1:7" ht="15">
      <c r="A99" s="4" t="s">
        <v>156</v>
      </c>
      <c r="B99" s="4"/>
      <c r="C99" s="41"/>
      <c r="D99" s="29"/>
      <c r="E99" s="238">
        <f>OD!E55</f>
        <v>2346</v>
      </c>
      <c r="F99" s="238"/>
      <c r="G99" s="238">
        <v>6139</v>
      </c>
    </row>
    <row r="100" spans="1:7" ht="7.5" customHeight="1">
      <c r="A100" s="4"/>
      <c r="B100" s="4"/>
      <c r="C100" s="41"/>
      <c r="D100" s="29"/>
      <c r="E100" s="227"/>
      <c r="F100" s="227"/>
      <c r="G100" s="227"/>
    </row>
    <row r="101" spans="1:7" ht="12.75" customHeight="1">
      <c r="A101" s="239" t="s">
        <v>187</v>
      </c>
      <c r="B101" s="240"/>
      <c r="C101" s="241" t="s">
        <v>62</v>
      </c>
      <c r="D101" s="242"/>
      <c r="E101" s="239">
        <f>E97+E93+E88+E95</f>
        <v>5333</v>
      </c>
      <c r="F101" s="243"/>
      <c r="G101" s="239">
        <f>G97+G93+G88+G95</f>
        <v>-22323</v>
      </c>
    </row>
    <row r="102" spans="1:7" ht="20.25" customHeight="1">
      <c r="A102" s="239" t="s">
        <v>188</v>
      </c>
      <c r="B102" s="240"/>
      <c r="C102" s="241" t="s">
        <v>62</v>
      </c>
      <c r="D102" s="242"/>
      <c r="E102" s="239">
        <f>-150-11</f>
        <v>-161</v>
      </c>
      <c r="F102" s="243"/>
      <c r="G102" s="239">
        <v>-6914</v>
      </c>
    </row>
    <row r="103" spans="1:8" ht="18.75" customHeight="1">
      <c r="A103" s="244" t="s">
        <v>157</v>
      </c>
      <c r="B103" s="23"/>
      <c r="C103" s="245" t="s">
        <v>62</v>
      </c>
      <c r="D103" s="26"/>
      <c r="E103" s="244">
        <f>E101+E102</f>
        <v>5172</v>
      </c>
      <c r="F103" s="227"/>
      <c r="G103" s="244">
        <f>G101+G102</f>
        <v>-29237</v>
      </c>
      <c r="H103" s="391"/>
    </row>
    <row r="104" spans="1:7" ht="9" customHeight="1">
      <c r="A104" s="180"/>
      <c r="B104" s="4"/>
      <c r="C104" s="41"/>
      <c r="D104" s="29"/>
      <c r="E104" s="231"/>
      <c r="F104" s="231"/>
      <c r="G104" s="231"/>
    </row>
    <row r="105" spans="1:7" ht="15">
      <c r="A105" s="214" t="s">
        <v>158</v>
      </c>
      <c r="B105" s="23"/>
      <c r="C105" s="246"/>
      <c r="D105" s="26"/>
      <c r="E105" s="246"/>
      <c r="F105" s="231"/>
      <c r="G105" s="246"/>
    </row>
    <row r="106" spans="1:7" ht="6" customHeight="1">
      <c r="A106" s="247"/>
      <c r="B106" s="23"/>
      <c r="C106" s="210"/>
      <c r="D106" s="26"/>
      <c r="E106" s="246"/>
      <c r="F106" s="246"/>
      <c r="G106" s="246"/>
    </row>
    <row r="107" spans="1:7" ht="15" hidden="1">
      <c r="A107" s="248" t="s">
        <v>159</v>
      </c>
      <c r="B107" s="4"/>
      <c r="C107" s="249" t="s">
        <v>122</v>
      </c>
      <c r="D107" s="29"/>
      <c r="E107" s="250"/>
      <c r="F107" s="238"/>
      <c r="G107" s="250"/>
    </row>
    <row r="108" spans="1:7" ht="15" hidden="1">
      <c r="A108" s="180"/>
      <c r="B108" s="4"/>
      <c r="C108" s="226"/>
      <c r="D108" s="29"/>
      <c r="E108" s="238"/>
      <c r="F108" s="238"/>
      <c r="G108" s="238"/>
    </row>
    <row r="109" spans="1:7" ht="15">
      <c r="A109" s="248" t="s">
        <v>159</v>
      </c>
      <c r="B109" s="4"/>
      <c r="C109" s="249" t="s">
        <v>126</v>
      </c>
      <c r="D109" s="29"/>
      <c r="E109" s="250">
        <v>175</v>
      </c>
      <c r="F109" s="238"/>
      <c r="G109" s="250">
        <v>0</v>
      </c>
    </row>
    <row r="110" spans="1:7" ht="6.75" customHeight="1">
      <c r="A110" s="180"/>
      <c r="B110" s="4"/>
      <c r="C110" s="226"/>
      <c r="D110" s="29"/>
      <c r="E110" s="238"/>
      <c r="F110" s="238"/>
      <c r="G110" s="238"/>
    </row>
    <row r="111" spans="1:7" ht="15" hidden="1">
      <c r="A111" s="248" t="s">
        <v>160</v>
      </c>
      <c r="B111" s="4"/>
      <c r="C111" s="249" t="s">
        <v>161</v>
      </c>
      <c r="D111" s="29"/>
      <c r="E111" s="250"/>
      <c r="F111" s="238"/>
      <c r="G111" s="250"/>
    </row>
    <row r="112" spans="1:7" ht="15" hidden="1">
      <c r="A112" s="180"/>
      <c r="B112" s="4"/>
      <c r="C112" s="226"/>
      <c r="D112" s="29"/>
      <c r="E112" s="238"/>
      <c r="F112" s="238"/>
      <c r="G112" s="238"/>
    </row>
    <row r="113" spans="1:7" ht="15">
      <c r="A113" s="248" t="s">
        <v>162</v>
      </c>
      <c r="B113" s="4"/>
      <c r="C113" s="249" t="s">
        <v>128</v>
      </c>
      <c r="D113" s="29"/>
      <c r="E113" s="250">
        <v>0</v>
      </c>
      <c r="F113" s="238"/>
      <c r="G113" s="250">
        <v>26</v>
      </c>
    </row>
    <row r="114" spans="1:7" ht="6.75" customHeight="1">
      <c r="A114" s="180"/>
      <c r="B114" s="4"/>
      <c r="C114" s="226"/>
      <c r="D114" s="29"/>
      <c r="E114" s="238"/>
      <c r="F114" s="238"/>
      <c r="G114" s="238"/>
    </row>
    <row r="115" spans="1:7" ht="15" hidden="1">
      <c r="A115" s="248" t="s">
        <v>163</v>
      </c>
      <c r="B115" s="4"/>
      <c r="C115" s="249" t="s">
        <v>164</v>
      </c>
      <c r="D115" s="29"/>
      <c r="E115" s="250"/>
      <c r="F115" s="238"/>
      <c r="G115" s="250"/>
    </row>
    <row r="116" spans="1:7" ht="15" hidden="1">
      <c r="A116" s="180"/>
      <c r="B116" s="4"/>
      <c r="C116" s="226"/>
      <c r="D116" s="29"/>
      <c r="E116" s="238"/>
      <c r="F116" s="238"/>
      <c r="G116" s="238"/>
    </row>
    <row r="117" spans="1:7" ht="13.5" customHeight="1">
      <c r="A117" s="248" t="s">
        <v>335</v>
      </c>
      <c r="B117" s="4"/>
      <c r="C117" s="249" t="s">
        <v>130</v>
      </c>
      <c r="D117" s="29"/>
      <c r="E117" s="250">
        <v>2143</v>
      </c>
      <c r="F117" s="238"/>
      <c r="G117" s="250">
        <v>19</v>
      </c>
    </row>
    <row r="118" spans="1:7" ht="15" hidden="1">
      <c r="A118" s="180"/>
      <c r="B118" s="4"/>
      <c r="C118" s="226"/>
      <c r="D118" s="29"/>
      <c r="E118" s="238"/>
      <c r="F118" s="238"/>
      <c r="G118" s="238"/>
    </row>
    <row r="119" spans="1:7" ht="15" hidden="1">
      <c r="A119" s="251" t="s">
        <v>165</v>
      </c>
      <c r="B119" s="4"/>
      <c r="C119" s="249" t="s">
        <v>166</v>
      </c>
      <c r="D119" s="29"/>
      <c r="E119" s="252"/>
      <c r="F119" s="232"/>
      <c r="G119" s="252"/>
    </row>
    <row r="120" spans="1:7" ht="15" hidden="1">
      <c r="A120" s="180"/>
      <c r="B120" s="4"/>
      <c r="C120" s="226"/>
      <c r="D120" s="29"/>
      <c r="E120" s="238"/>
      <c r="F120" s="238"/>
      <c r="G120" s="238"/>
    </row>
    <row r="121" spans="1:7" ht="15" hidden="1">
      <c r="A121" s="248" t="s">
        <v>167</v>
      </c>
      <c r="B121" s="4"/>
      <c r="C121" s="249" t="s">
        <v>168</v>
      </c>
      <c r="D121" s="29"/>
      <c r="E121" s="250"/>
      <c r="F121" s="238"/>
      <c r="G121" s="250"/>
    </row>
    <row r="122" spans="1:7" ht="9" customHeight="1">
      <c r="A122" s="247"/>
      <c r="B122" s="23"/>
      <c r="C122" s="226"/>
      <c r="D122" s="29"/>
      <c r="E122" s="227"/>
      <c r="F122" s="227"/>
      <c r="G122" s="227"/>
    </row>
    <row r="123" spans="1:7" ht="15">
      <c r="A123" s="244" t="s">
        <v>169</v>
      </c>
      <c r="B123" s="23"/>
      <c r="C123" s="245"/>
      <c r="D123" s="26"/>
      <c r="E123" s="244">
        <f>E117+E113+E109</f>
        <v>2318</v>
      </c>
      <c r="F123" s="227"/>
      <c r="G123" s="244">
        <f>G117+G113</f>
        <v>45</v>
      </c>
    </row>
    <row r="124" spans="1:7" ht="9.75" customHeight="1">
      <c r="A124" s="247"/>
      <c r="B124" s="23"/>
      <c r="C124" s="41"/>
      <c r="D124" s="29"/>
      <c r="E124" s="253"/>
      <c r="F124" s="254"/>
      <c r="G124" s="253"/>
    </row>
    <row r="125" spans="1:7" ht="15">
      <c r="A125" s="214" t="s">
        <v>170</v>
      </c>
      <c r="B125" s="23"/>
      <c r="C125" s="246"/>
      <c r="D125" s="26"/>
      <c r="E125" s="214"/>
      <c r="F125" s="227"/>
      <c r="G125" s="214"/>
    </row>
    <row r="126" spans="1:7" ht="6.75" customHeight="1">
      <c r="A126" s="247"/>
      <c r="B126" s="23"/>
      <c r="C126" s="210"/>
      <c r="D126" s="26"/>
      <c r="E126" s="235"/>
      <c r="F126" s="236"/>
      <c r="G126" s="235"/>
    </row>
    <row r="127" spans="1:7" ht="15">
      <c r="A127" s="248" t="s">
        <v>171</v>
      </c>
      <c r="B127" s="4"/>
      <c r="C127" s="249" t="s">
        <v>132</v>
      </c>
      <c r="D127" s="29"/>
      <c r="E127" s="250">
        <v>0</v>
      </c>
      <c r="F127" s="238"/>
      <c r="G127" s="250">
        <v>48</v>
      </c>
    </row>
    <row r="128" spans="1:7" ht="7.5" customHeight="1">
      <c r="A128" s="180"/>
      <c r="B128" s="4"/>
      <c r="C128" s="41"/>
      <c r="D128" s="29"/>
      <c r="E128" s="235"/>
      <c r="F128" s="236"/>
      <c r="G128" s="235"/>
    </row>
    <row r="129" spans="1:7" ht="15">
      <c r="A129" s="248" t="s">
        <v>172</v>
      </c>
      <c r="B129" s="4"/>
      <c r="C129" s="249" t="s">
        <v>134</v>
      </c>
      <c r="D129" s="29"/>
      <c r="E129" s="372">
        <v>1854</v>
      </c>
      <c r="F129" s="238"/>
      <c r="G129" s="250">
        <v>9548</v>
      </c>
    </row>
    <row r="130" spans="1:7" ht="6.75" customHeight="1">
      <c r="A130" s="180"/>
      <c r="B130" s="4"/>
      <c r="C130" s="41"/>
      <c r="D130" s="29"/>
      <c r="E130" s="373"/>
      <c r="F130" s="236"/>
      <c r="G130" s="235"/>
    </row>
    <row r="131" spans="1:7" ht="12" customHeight="1">
      <c r="A131" s="248" t="s">
        <v>173</v>
      </c>
      <c r="B131" s="4"/>
      <c r="C131" s="249" t="s">
        <v>136</v>
      </c>
      <c r="D131" s="29"/>
      <c r="E131" s="372">
        <v>949</v>
      </c>
      <c r="F131" s="238"/>
      <c r="G131" s="250">
        <v>4291</v>
      </c>
    </row>
    <row r="132" spans="1:7" ht="10.5" customHeight="1">
      <c r="A132" s="180"/>
      <c r="B132" s="4"/>
      <c r="C132" s="41"/>
      <c r="D132" s="29"/>
      <c r="E132" s="373"/>
      <c r="F132" s="236"/>
      <c r="G132" s="235"/>
    </row>
    <row r="133" spans="1:7" ht="21" customHeight="1">
      <c r="A133" s="255" t="s">
        <v>174</v>
      </c>
      <c r="B133" s="4"/>
      <c r="C133" s="249" t="s">
        <v>359</v>
      </c>
      <c r="D133" s="29"/>
      <c r="E133" s="372">
        <v>315</v>
      </c>
      <c r="F133" s="238"/>
      <c r="G133" s="250">
        <v>1496</v>
      </c>
    </row>
    <row r="134" spans="1:7" ht="6" customHeight="1">
      <c r="A134" s="180"/>
      <c r="B134" s="4"/>
      <c r="C134" s="41"/>
      <c r="D134" s="29"/>
      <c r="E134" s="373"/>
      <c r="F134" s="236"/>
      <c r="G134" s="235"/>
    </row>
    <row r="135" spans="1:7" ht="15">
      <c r="A135" s="248" t="s">
        <v>336</v>
      </c>
      <c r="B135" s="4"/>
      <c r="C135" s="249" t="s">
        <v>139</v>
      </c>
      <c r="D135" s="29"/>
      <c r="E135" s="372">
        <v>19796</v>
      </c>
      <c r="F135" s="238"/>
      <c r="G135" s="250">
        <v>50297</v>
      </c>
    </row>
    <row r="136" spans="1:7" ht="8.25" customHeight="1">
      <c r="A136" s="180"/>
      <c r="B136" s="4"/>
      <c r="C136" s="41"/>
      <c r="D136" s="29"/>
      <c r="E136" s="235"/>
      <c r="F136" s="236"/>
      <c r="G136" s="235"/>
    </row>
    <row r="137" spans="1:7" ht="15" hidden="1">
      <c r="A137" s="251" t="s">
        <v>175</v>
      </c>
      <c r="B137" s="4"/>
      <c r="C137" s="249" t="s">
        <v>176</v>
      </c>
      <c r="D137" s="29"/>
      <c r="E137" s="252"/>
      <c r="F137" s="232"/>
      <c r="G137" s="252"/>
    </row>
    <row r="138" spans="1:7" ht="15" hidden="1">
      <c r="A138" s="180"/>
      <c r="B138" s="4"/>
      <c r="C138" s="41"/>
      <c r="D138" s="29"/>
      <c r="E138" s="233"/>
      <c r="F138" s="234"/>
      <c r="G138" s="233"/>
    </row>
    <row r="139" spans="1:7" ht="51" hidden="1">
      <c r="A139" s="255" t="s">
        <v>177</v>
      </c>
      <c r="B139" s="4"/>
      <c r="C139" s="249" t="s">
        <v>178</v>
      </c>
      <c r="D139" s="29"/>
      <c r="E139" s="250"/>
      <c r="F139" s="238"/>
      <c r="G139" s="250"/>
    </row>
    <row r="140" spans="1:7" ht="8.25" customHeight="1" hidden="1">
      <c r="A140" s="180"/>
      <c r="B140" s="4"/>
      <c r="C140" s="41"/>
      <c r="D140" s="29"/>
      <c r="E140" s="235"/>
      <c r="F140" s="236"/>
      <c r="G140" s="235"/>
    </row>
    <row r="141" spans="1:7" ht="46.5" customHeight="1" hidden="1">
      <c r="A141" s="255" t="s">
        <v>179</v>
      </c>
      <c r="B141" s="4"/>
      <c r="C141" s="249" t="s">
        <v>180</v>
      </c>
      <c r="D141" s="29"/>
      <c r="E141" s="250"/>
      <c r="F141" s="238"/>
      <c r="G141" s="250"/>
    </row>
    <row r="142" spans="1:7" ht="9.75" customHeight="1" hidden="1">
      <c r="A142" s="180"/>
      <c r="B142" s="4"/>
      <c r="C142" s="41"/>
      <c r="D142" s="29"/>
      <c r="E142" s="235"/>
      <c r="F142" s="236"/>
      <c r="G142" s="235"/>
    </row>
    <row r="143" spans="1:7" ht="15" hidden="1">
      <c r="A143" s="248" t="s">
        <v>181</v>
      </c>
      <c r="B143" s="4"/>
      <c r="C143" s="249" t="s">
        <v>182</v>
      </c>
      <c r="D143" s="29"/>
      <c r="E143" s="250"/>
      <c r="F143" s="238"/>
      <c r="G143" s="250"/>
    </row>
    <row r="144" spans="1:7" ht="15" hidden="1">
      <c r="A144" s="247"/>
      <c r="B144" s="204"/>
      <c r="C144" s="226"/>
      <c r="D144" s="220"/>
      <c r="E144" s="227"/>
      <c r="F144" s="227"/>
      <c r="G144" s="227"/>
    </row>
    <row r="145" spans="1:7" ht="15">
      <c r="A145" s="256" t="s">
        <v>183</v>
      </c>
      <c r="B145" s="23"/>
      <c r="C145" s="208"/>
      <c r="D145" s="26"/>
      <c r="E145" s="209">
        <f>SUM(E127:E143)</f>
        <v>22914</v>
      </c>
      <c r="F145" s="38"/>
      <c r="G145" s="209">
        <f>SUM(G127:G143)</f>
        <v>65680</v>
      </c>
    </row>
    <row r="146" spans="1:7" ht="8.25" customHeight="1">
      <c r="A146" s="257"/>
      <c r="B146" s="204"/>
      <c r="C146" s="233"/>
      <c r="D146" s="223"/>
      <c r="E146" s="258"/>
      <c r="F146" s="259"/>
      <c r="G146" s="258"/>
    </row>
    <row r="147" spans="1:7" ht="15">
      <c r="A147" s="244" t="s">
        <v>184</v>
      </c>
      <c r="B147" s="23"/>
      <c r="C147" s="208"/>
      <c r="D147" s="26"/>
      <c r="E147" s="209">
        <f>E145+E123</f>
        <v>25232</v>
      </c>
      <c r="F147" s="38"/>
      <c r="G147" s="209">
        <f>G145+G123</f>
        <v>65725</v>
      </c>
    </row>
    <row r="148" spans="1:7" ht="8.25" customHeight="1">
      <c r="A148" s="195"/>
      <c r="B148" s="195"/>
      <c r="C148" s="219"/>
      <c r="D148" s="220"/>
      <c r="E148" s="199"/>
      <c r="F148" s="199"/>
      <c r="G148" s="199"/>
    </row>
    <row r="149" spans="1:7" ht="15.75" thickBot="1">
      <c r="A149" s="224" t="s">
        <v>185</v>
      </c>
      <c r="B149" s="204"/>
      <c r="C149" s="222"/>
      <c r="D149" s="223"/>
      <c r="E149" s="224">
        <f>E147+E103</f>
        <v>30404</v>
      </c>
      <c r="F149" s="214"/>
      <c r="G149" s="224">
        <f>G147+G103</f>
        <v>36488</v>
      </c>
    </row>
    <row r="150" spans="1:7" ht="15.75" thickTop="1">
      <c r="A150" s="419" t="s">
        <v>87</v>
      </c>
      <c r="B150" s="419"/>
      <c r="C150" s="419"/>
      <c r="D150" s="15"/>
      <c r="E150" s="393" t="s">
        <v>87</v>
      </c>
      <c r="F150" s="261"/>
      <c r="G150" s="260" t="s">
        <v>87</v>
      </c>
    </row>
    <row r="151" spans="1:7" ht="25.5" customHeight="1">
      <c r="A151" s="422" t="s">
        <v>362</v>
      </c>
      <c r="B151" s="422"/>
      <c r="C151" s="422"/>
      <c r="D151" s="422"/>
      <c r="E151" s="422"/>
      <c r="F151" s="422"/>
      <c r="G151" s="422"/>
    </row>
    <row r="152" spans="1:7" ht="15">
      <c r="A152" s="416" t="s">
        <v>87</v>
      </c>
      <c r="B152" s="416"/>
      <c r="C152" s="416"/>
      <c r="D152" s="12"/>
      <c r="E152" s="393" t="s">
        <v>87</v>
      </c>
      <c r="F152" s="12"/>
      <c r="G152" s="262" t="s">
        <v>87</v>
      </c>
    </row>
    <row r="153" spans="1:7" ht="15">
      <c r="A153" s="65" t="s">
        <v>88</v>
      </c>
      <c r="B153" s="263"/>
      <c r="C153" s="264"/>
      <c r="D153" s="15"/>
      <c r="E153" s="14"/>
      <c r="F153" s="14"/>
      <c r="G153" s="14"/>
    </row>
    <row r="154" spans="1:7" ht="15">
      <c r="A154" s="67" t="s">
        <v>89</v>
      </c>
      <c r="B154" s="68"/>
      <c r="C154" s="264"/>
      <c r="D154" s="15"/>
      <c r="E154" s="265"/>
      <c r="F154" s="14"/>
      <c r="G154" s="265"/>
    </row>
    <row r="155" spans="1:7" ht="15" hidden="1">
      <c r="A155" s="67"/>
      <c r="B155" s="68"/>
      <c r="C155" s="264"/>
      <c r="D155" s="15"/>
      <c r="E155" s="14"/>
      <c r="F155" s="14"/>
      <c r="G155" s="14"/>
    </row>
    <row r="156" spans="1:7" ht="15" hidden="1">
      <c r="A156" s="67"/>
      <c r="B156" s="70"/>
      <c r="C156" s="264"/>
      <c r="D156" s="15"/>
      <c r="E156" s="14"/>
      <c r="F156" s="14"/>
      <c r="G156" s="14"/>
    </row>
    <row r="157" spans="1:7" ht="15" hidden="1">
      <c r="A157" s="14"/>
      <c r="B157" s="70"/>
      <c r="C157" s="264"/>
      <c r="D157" s="15"/>
      <c r="E157" s="14"/>
      <c r="F157" s="14"/>
      <c r="G157" s="14"/>
    </row>
    <row r="158" spans="1:7" ht="15">
      <c r="A158" s="68" t="s">
        <v>90</v>
      </c>
      <c r="B158" s="70"/>
      <c r="C158" s="264"/>
      <c r="D158" s="15"/>
      <c r="E158" s="14"/>
      <c r="F158" s="14"/>
      <c r="G158" s="14"/>
    </row>
    <row r="159" spans="1:7" ht="15">
      <c r="A159" s="69" t="s">
        <v>91</v>
      </c>
      <c r="B159" s="68"/>
      <c r="C159" s="264"/>
      <c r="D159" s="15"/>
      <c r="E159" s="14"/>
      <c r="F159" s="14"/>
      <c r="G159" s="14"/>
    </row>
    <row r="160" spans="1:7" ht="15" hidden="1">
      <c r="A160" s="68"/>
      <c r="B160" s="266"/>
      <c r="C160" s="264"/>
      <c r="D160" s="15"/>
      <c r="E160" s="14"/>
      <c r="F160" s="14"/>
      <c r="G160" s="14"/>
    </row>
    <row r="161" spans="1:7" ht="15" hidden="1">
      <c r="A161" s="69" t="s">
        <v>92</v>
      </c>
      <c r="B161" s="14"/>
      <c r="C161" s="264"/>
      <c r="D161" s="15"/>
      <c r="E161" s="14"/>
      <c r="F161" s="14"/>
      <c r="G161" s="14" t="s">
        <v>62</v>
      </c>
    </row>
    <row r="162" spans="1:7" ht="15" hidden="1">
      <c r="A162" s="67" t="s">
        <v>93</v>
      </c>
      <c r="B162" s="14"/>
      <c r="C162" s="264"/>
      <c r="D162" s="15"/>
      <c r="E162" s="14"/>
      <c r="F162" s="14"/>
      <c r="G162" s="14"/>
    </row>
    <row r="163" spans="1:7" ht="7.5" customHeight="1">
      <c r="A163" s="14"/>
      <c r="B163" s="14"/>
      <c r="C163" s="264"/>
      <c r="D163" s="15"/>
      <c r="E163" s="14"/>
      <c r="F163" s="14"/>
      <c r="G163" s="14"/>
    </row>
    <row r="164" spans="1:7" ht="15">
      <c r="A164" s="67" t="s">
        <v>363</v>
      </c>
      <c r="B164" s="263"/>
      <c r="C164" s="264"/>
      <c r="D164" s="15"/>
      <c r="E164" s="14"/>
      <c r="F164" s="14"/>
      <c r="G164" s="14"/>
    </row>
  </sheetData>
  <sheetProtection/>
  <mergeCells count="7">
    <mergeCell ref="A152:C152"/>
    <mergeCell ref="A1:G1"/>
    <mergeCell ref="A2:G2"/>
    <mergeCell ref="A81:G81"/>
    <mergeCell ref="A150:C150"/>
    <mergeCell ref="A151:G151"/>
    <mergeCell ref="A80:G80"/>
  </mergeCells>
  <printOptions/>
  <pageMargins left="0.53" right="0.28" top="0.35" bottom="0.21" header="0.2" footer="0.21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8"/>
  <sheetViews>
    <sheetView zoomScale="80" zoomScaleNormal="80" zoomScalePageLayoutView="0" workbookViewId="0" topLeftCell="A10">
      <selection activeCell="A82" sqref="A82"/>
    </sheetView>
  </sheetViews>
  <sheetFormatPr defaultColWidth="9.140625" defaultRowHeight="15"/>
  <cols>
    <col min="1" max="1" width="62.28125" style="299" customWidth="1"/>
    <col min="2" max="2" width="1.7109375" style="295" customWidth="1"/>
    <col min="3" max="3" width="15.28125" style="365" customWidth="1"/>
    <col min="4" max="4" width="1.28515625" style="366" customWidth="1"/>
    <col min="5" max="5" width="16.140625" style="365" customWidth="1"/>
  </cols>
  <sheetData>
    <row r="1" spans="1:7" ht="15">
      <c r="A1" s="417" t="s">
        <v>259</v>
      </c>
      <c r="B1" s="417"/>
      <c r="C1" s="417"/>
      <c r="D1" s="417"/>
      <c r="E1" s="417"/>
      <c r="F1" s="318"/>
      <c r="G1" s="318"/>
    </row>
    <row r="2" spans="1:5" ht="35.25" customHeight="1">
      <c r="A2" s="423" t="s">
        <v>347</v>
      </c>
      <c r="B2" s="423"/>
      <c r="C2" s="423"/>
      <c r="D2" s="423"/>
      <c r="E2" s="423"/>
    </row>
    <row r="3" spans="1:5" ht="15">
      <c r="A3" s="268"/>
      <c r="B3" s="269"/>
      <c r="C3" s="395" t="s">
        <v>344</v>
      </c>
      <c r="D3" s="395"/>
      <c r="E3" s="395" t="s">
        <v>349</v>
      </c>
    </row>
    <row r="4" spans="1:5" ht="15">
      <c r="A4" s="268"/>
      <c r="B4" s="269"/>
      <c r="C4" s="396" t="s">
        <v>1</v>
      </c>
      <c r="D4" s="397"/>
      <c r="E4" s="396" t="s">
        <v>1</v>
      </c>
    </row>
    <row r="5" spans="1:5" ht="5.25" customHeight="1">
      <c r="A5" s="268"/>
      <c r="B5" s="269"/>
      <c r="C5" s="396"/>
      <c r="D5" s="397"/>
      <c r="E5" s="396"/>
    </row>
    <row r="6" spans="1:5" ht="15">
      <c r="A6" s="270" t="s">
        <v>189</v>
      </c>
      <c r="B6" s="271"/>
      <c r="C6" s="358"/>
      <c r="D6" s="358"/>
      <c r="E6" s="358"/>
    </row>
    <row r="7" spans="1:5" ht="15">
      <c r="A7" s="272" t="s">
        <v>190</v>
      </c>
      <c r="B7" s="271"/>
      <c r="C7" s="358">
        <v>1506</v>
      </c>
      <c r="D7" s="358"/>
      <c r="E7" s="358">
        <v>163</v>
      </c>
    </row>
    <row r="8" spans="1:5" ht="15">
      <c r="A8" s="272" t="s">
        <v>191</v>
      </c>
      <c r="B8" s="271"/>
      <c r="C8" s="358">
        <f>-1392-53-120</f>
        <v>-1565</v>
      </c>
      <c r="D8" s="358"/>
      <c r="E8" s="358">
        <v>-201</v>
      </c>
    </row>
    <row r="9" spans="1:5" ht="15">
      <c r="A9" s="272" t="s">
        <v>192</v>
      </c>
      <c r="B9" s="271"/>
      <c r="C9" s="358">
        <f>-84-1844</f>
        <v>-1928</v>
      </c>
      <c r="D9" s="358"/>
      <c r="E9" s="358">
        <v>-287</v>
      </c>
    </row>
    <row r="10" spans="1:5" ht="15">
      <c r="A10" s="272" t="s">
        <v>193</v>
      </c>
      <c r="B10" s="273"/>
      <c r="C10" s="358">
        <f>-8-2153</f>
        <v>-2161</v>
      </c>
      <c r="D10" s="358"/>
      <c r="E10" s="358">
        <v>-30</v>
      </c>
    </row>
    <row r="11" spans="1:5" ht="15" hidden="1">
      <c r="A11" s="272" t="s">
        <v>194</v>
      </c>
      <c r="B11" s="273"/>
      <c r="C11" s="358">
        <v>0</v>
      </c>
      <c r="D11" s="358"/>
      <c r="E11" s="358">
        <v>0</v>
      </c>
    </row>
    <row r="12" spans="1:5" ht="15" hidden="1">
      <c r="A12" s="272" t="s">
        <v>195</v>
      </c>
      <c r="B12" s="273"/>
      <c r="C12" s="358"/>
      <c r="D12" s="358"/>
      <c r="E12" s="358">
        <v>0</v>
      </c>
    </row>
    <row r="13" spans="1:5" ht="15" hidden="1">
      <c r="A13" s="272" t="s">
        <v>196</v>
      </c>
      <c r="B13" s="273"/>
      <c r="C13" s="358"/>
      <c r="D13" s="358"/>
      <c r="E13" s="358">
        <v>0</v>
      </c>
    </row>
    <row r="14" spans="1:5" ht="15">
      <c r="A14" s="272" t="s">
        <v>197</v>
      </c>
      <c r="B14" s="271"/>
      <c r="C14" s="358">
        <f>-36+14</f>
        <v>-22</v>
      </c>
      <c r="D14" s="358"/>
      <c r="E14" s="358">
        <v>-1</v>
      </c>
    </row>
    <row r="15" spans="1:5" ht="15.75" thickBot="1">
      <c r="A15" s="274" t="s">
        <v>198</v>
      </c>
      <c r="B15" s="275"/>
      <c r="C15" s="398">
        <f>SUM(C7:C14)</f>
        <v>-4170</v>
      </c>
      <c r="D15" s="399"/>
      <c r="E15" s="398">
        <f>SUM(E7:E14)</f>
        <v>-356</v>
      </c>
    </row>
    <row r="16" spans="1:5" ht="8.25" customHeight="1" thickTop="1">
      <c r="A16" s="272"/>
      <c r="B16" s="271"/>
      <c r="C16" s="358"/>
      <c r="D16" s="358"/>
      <c r="E16" s="358"/>
    </row>
    <row r="17" spans="1:5" ht="15">
      <c r="A17" s="270" t="s">
        <v>199</v>
      </c>
      <c r="B17" s="271"/>
      <c r="C17" s="358"/>
      <c r="D17" s="358"/>
      <c r="E17" s="358"/>
    </row>
    <row r="18" spans="1:5" ht="29.25" customHeight="1">
      <c r="A18" s="319" t="s">
        <v>200</v>
      </c>
      <c r="B18" s="271"/>
      <c r="C18" s="358">
        <f>4374-56</f>
        <v>4318</v>
      </c>
      <c r="D18" s="358"/>
      <c r="E18" s="358">
        <v>0</v>
      </c>
    </row>
    <row r="19" spans="1:5" ht="39.75" customHeight="1">
      <c r="A19" s="319" t="s">
        <v>261</v>
      </c>
      <c r="B19" s="271"/>
      <c r="C19" s="358">
        <f>-5+1+2</f>
        <v>-2</v>
      </c>
      <c r="D19" s="358"/>
      <c r="E19" s="358">
        <v>0</v>
      </c>
    </row>
    <row r="20" spans="1:5" ht="15">
      <c r="A20" s="272" t="s">
        <v>334</v>
      </c>
      <c r="B20" s="271"/>
      <c r="C20" s="358">
        <v>0</v>
      </c>
      <c r="D20" s="358"/>
      <c r="E20" s="358">
        <v>1568</v>
      </c>
    </row>
    <row r="21" spans="1:5" ht="15">
      <c r="A21" s="272" t="s">
        <v>350</v>
      </c>
      <c r="B21" s="271"/>
      <c r="C21" s="358">
        <v>0</v>
      </c>
      <c r="D21" s="358"/>
      <c r="E21" s="358">
        <v>-1433</v>
      </c>
    </row>
    <row r="22" spans="1:5" ht="25.5" hidden="1">
      <c r="A22" s="272" t="s">
        <v>201</v>
      </c>
      <c r="B22" s="271"/>
      <c r="C22" s="358"/>
      <c r="D22" s="358"/>
      <c r="E22" s="358"/>
    </row>
    <row r="23" spans="1:5" ht="15" hidden="1">
      <c r="A23" s="272" t="s">
        <v>202</v>
      </c>
      <c r="B23" s="271"/>
      <c r="C23" s="358"/>
      <c r="D23" s="358"/>
      <c r="E23" s="358"/>
    </row>
    <row r="24" spans="1:5" ht="25.5" hidden="1">
      <c r="A24" s="272" t="s">
        <v>203</v>
      </c>
      <c r="B24" s="271"/>
      <c r="C24" s="358"/>
      <c r="D24" s="358"/>
      <c r="E24" s="358"/>
    </row>
    <row r="25" spans="1:5" ht="15" hidden="1">
      <c r="A25" s="272" t="s">
        <v>204</v>
      </c>
      <c r="B25" s="271"/>
      <c r="C25" s="358"/>
      <c r="D25" s="358"/>
      <c r="E25" s="358"/>
    </row>
    <row r="26" spans="1:5" ht="15" hidden="1">
      <c r="A26" s="272" t="s">
        <v>205</v>
      </c>
      <c r="B26" s="271"/>
      <c r="C26" s="358"/>
      <c r="D26" s="358"/>
      <c r="E26" s="358"/>
    </row>
    <row r="27" spans="1:5" ht="15" hidden="1">
      <c r="A27" s="272" t="s">
        <v>206</v>
      </c>
      <c r="B27" s="271"/>
      <c r="C27" s="358"/>
      <c r="D27" s="358"/>
      <c r="E27" s="358"/>
    </row>
    <row r="28" spans="1:5" ht="15" hidden="1">
      <c r="A28" s="276" t="s">
        <v>207</v>
      </c>
      <c r="B28" s="271"/>
      <c r="C28" s="358"/>
      <c r="D28" s="400"/>
      <c r="E28" s="358"/>
    </row>
    <row r="29" spans="1:5" ht="15" hidden="1">
      <c r="A29" s="276" t="s">
        <v>208</v>
      </c>
      <c r="B29" s="271"/>
      <c r="C29" s="358"/>
      <c r="D29" s="400"/>
      <c r="E29" s="358"/>
    </row>
    <row r="30" spans="1:5" ht="15" hidden="1">
      <c r="A30" s="276" t="s">
        <v>209</v>
      </c>
      <c r="B30" s="271"/>
      <c r="C30" s="358"/>
      <c r="D30" s="400"/>
      <c r="E30" s="358"/>
    </row>
    <row r="31" spans="1:5" ht="15">
      <c r="A31" s="272" t="s">
        <v>210</v>
      </c>
      <c r="B31" s="271"/>
      <c r="C31" s="358">
        <f>-14533+17+10+115+4619</f>
        <v>-9772</v>
      </c>
      <c r="D31" s="400"/>
      <c r="E31" s="358">
        <v>-22</v>
      </c>
    </row>
    <row r="32" spans="1:5" ht="25.5">
      <c r="A32" s="272" t="s">
        <v>211</v>
      </c>
      <c r="B32" s="271"/>
      <c r="C32" s="358">
        <f>8495-569</f>
        <v>7926</v>
      </c>
      <c r="D32" s="400"/>
      <c r="E32" s="358">
        <v>0</v>
      </c>
    </row>
    <row r="33" spans="1:5" ht="25.5" hidden="1">
      <c r="A33" s="272" t="s">
        <v>212</v>
      </c>
      <c r="B33" s="271"/>
      <c r="C33" s="358"/>
      <c r="D33" s="400"/>
      <c r="E33" s="358"/>
    </row>
    <row r="34" spans="1:5" ht="25.5" hidden="1">
      <c r="A34" s="272" t="s">
        <v>213</v>
      </c>
      <c r="B34" s="271"/>
      <c r="C34" s="358"/>
      <c r="D34" s="400"/>
      <c r="E34" s="358"/>
    </row>
    <row r="35" spans="1:5" ht="15" hidden="1">
      <c r="A35" s="276" t="s">
        <v>214</v>
      </c>
      <c r="B35" s="271"/>
      <c r="C35" s="358"/>
      <c r="D35" s="400"/>
      <c r="E35" s="358"/>
    </row>
    <row r="36" spans="1:5" ht="15" hidden="1">
      <c r="A36" s="276" t="s">
        <v>196</v>
      </c>
      <c r="B36" s="271"/>
      <c r="C36" s="358"/>
      <c r="D36" s="400"/>
      <c r="E36" s="358"/>
    </row>
    <row r="37" spans="1:5" ht="15">
      <c r="A37" s="276" t="s">
        <v>195</v>
      </c>
      <c r="B37" s="271"/>
      <c r="C37" s="358">
        <v>48</v>
      </c>
      <c r="D37" s="400"/>
      <c r="E37" s="358">
        <v>0</v>
      </c>
    </row>
    <row r="38" spans="1:5" ht="15" hidden="1">
      <c r="A38" s="276" t="s">
        <v>215</v>
      </c>
      <c r="B38" s="271"/>
      <c r="C38" s="358"/>
      <c r="D38" s="400"/>
      <c r="E38" s="358"/>
    </row>
    <row r="39" spans="1:5" ht="15">
      <c r="A39" s="272" t="s">
        <v>216</v>
      </c>
      <c r="B39" s="271"/>
      <c r="C39" s="358">
        <v>0</v>
      </c>
      <c r="D39" s="358"/>
      <c r="E39" s="358">
        <v>-6</v>
      </c>
    </row>
    <row r="40" spans="1:5" ht="27" thickBot="1">
      <c r="A40" s="300" t="s">
        <v>217</v>
      </c>
      <c r="B40" s="277"/>
      <c r="C40" s="398">
        <f>SUM(C18:C39)</f>
        <v>2518</v>
      </c>
      <c r="D40" s="399"/>
      <c r="E40" s="398">
        <f>SUM(E18:E39)</f>
        <v>107</v>
      </c>
    </row>
    <row r="41" spans="1:5" ht="11.25" customHeight="1" thickTop="1">
      <c r="A41" s="272"/>
      <c r="B41" s="271"/>
      <c r="C41" s="358"/>
      <c r="D41" s="358"/>
      <c r="E41" s="358"/>
    </row>
    <row r="42" spans="1:5" ht="15">
      <c r="A42" s="270" t="s">
        <v>218</v>
      </c>
      <c r="B42" s="271"/>
      <c r="C42" s="358"/>
      <c r="D42" s="358"/>
      <c r="E42" s="358"/>
    </row>
    <row r="43" spans="1:5" ht="25.5" hidden="1">
      <c r="A43" s="272" t="s">
        <v>219</v>
      </c>
      <c r="B43" s="271"/>
      <c r="C43" s="358"/>
      <c r="D43" s="358"/>
      <c r="E43" s="358"/>
    </row>
    <row r="44" spans="1:5" ht="25.5" hidden="1">
      <c r="A44" s="272" t="s">
        <v>220</v>
      </c>
      <c r="B44" s="271"/>
      <c r="C44" s="358"/>
      <c r="D44" s="358"/>
      <c r="E44" s="358"/>
    </row>
    <row r="45" spans="1:5" ht="15" hidden="1">
      <c r="A45" s="276" t="s">
        <v>221</v>
      </c>
      <c r="B45" s="271"/>
      <c r="C45" s="358"/>
      <c r="D45" s="358"/>
      <c r="E45" s="358"/>
    </row>
    <row r="46" spans="1:5" ht="15" hidden="1">
      <c r="A46" s="276" t="s">
        <v>222</v>
      </c>
      <c r="B46" s="271"/>
      <c r="C46" s="358"/>
      <c r="D46" s="358"/>
      <c r="E46" s="358"/>
    </row>
    <row r="47" spans="1:5" ht="15">
      <c r="A47" s="272" t="s">
        <v>223</v>
      </c>
      <c r="B47" s="271"/>
      <c r="C47" s="358">
        <f>6971-22-17-7-10-115</f>
        <v>6800</v>
      </c>
      <c r="D47" s="358"/>
      <c r="E47" s="358">
        <v>218</v>
      </c>
    </row>
    <row r="48" spans="1:5" ht="15">
      <c r="A48" s="272" t="s">
        <v>224</v>
      </c>
      <c r="B48" s="271"/>
      <c r="C48" s="358">
        <f>-5394+7+22-289</f>
        <v>-5654</v>
      </c>
      <c r="D48" s="358"/>
      <c r="E48" s="358">
        <v>-14</v>
      </c>
    </row>
    <row r="49" spans="1:5" ht="15" hidden="1">
      <c r="A49" s="272" t="s">
        <v>225</v>
      </c>
      <c r="B49" s="271"/>
      <c r="C49" s="358"/>
      <c r="D49" s="358"/>
      <c r="E49" s="358"/>
    </row>
    <row r="50" spans="1:5" ht="15" hidden="1">
      <c r="A50" s="276" t="s">
        <v>209</v>
      </c>
      <c r="B50" s="271"/>
      <c r="C50" s="358"/>
      <c r="D50" s="358"/>
      <c r="E50" s="358"/>
    </row>
    <row r="51" spans="1:5" ht="15" hidden="1">
      <c r="A51" s="272" t="s">
        <v>226</v>
      </c>
      <c r="B51" s="271"/>
      <c r="C51" s="358"/>
      <c r="D51" s="358"/>
      <c r="E51" s="358"/>
    </row>
    <row r="52" spans="1:5" ht="15" hidden="1">
      <c r="A52" s="272" t="s">
        <v>227</v>
      </c>
      <c r="B52" s="271"/>
      <c r="C52" s="358"/>
      <c r="D52" s="358"/>
      <c r="E52" s="358"/>
    </row>
    <row r="53" spans="1:5" ht="15" hidden="1">
      <c r="A53" s="276" t="s">
        <v>195</v>
      </c>
      <c r="B53" s="271"/>
      <c r="C53" s="358"/>
      <c r="D53" s="358"/>
      <c r="E53" s="358"/>
    </row>
    <row r="54" spans="1:5" ht="15">
      <c r="A54" s="276" t="s">
        <v>196</v>
      </c>
      <c r="B54" s="271"/>
      <c r="C54" s="358">
        <f>-118-1-2</f>
        <v>-121</v>
      </c>
      <c r="D54" s="358"/>
      <c r="E54" s="358">
        <v>-2</v>
      </c>
    </row>
    <row r="55" spans="1:5" ht="15" hidden="1">
      <c r="A55" s="272" t="s">
        <v>228</v>
      </c>
      <c r="B55" s="271"/>
      <c r="C55" s="358"/>
      <c r="D55" s="401"/>
      <c r="E55" s="358"/>
    </row>
    <row r="56" spans="1:5" ht="15">
      <c r="A56" s="272" t="s">
        <v>229</v>
      </c>
      <c r="B56" s="271"/>
      <c r="C56" s="358">
        <v>-7</v>
      </c>
      <c r="D56" s="401"/>
      <c r="E56" s="358"/>
    </row>
    <row r="57" spans="1:5" ht="27" thickBot="1">
      <c r="A57" s="300" t="s">
        <v>230</v>
      </c>
      <c r="B57" s="277"/>
      <c r="C57" s="398">
        <f>SUM(C43:C56)</f>
        <v>1018</v>
      </c>
      <c r="D57" s="399"/>
      <c r="E57" s="398">
        <f>SUM(E43:E56)</f>
        <v>202</v>
      </c>
    </row>
    <row r="58" spans="1:5" ht="8.25" customHeight="1" thickTop="1">
      <c r="A58" s="278"/>
      <c r="B58" s="277"/>
      <c r="C58" s="402"/>
      <c r="D58" s="403"/>
      <c r="E58" s="402"/>
    </row>
    <row r="59" spans="1:5" ht="38.25" hidden="1">
      <c r="A59" s="279" t="s">
        <v>231</v>
      </c>
      <c r="B59" s="275"/>
      <c r="C59" s="404">
        <f>SUM(C15,C40,C57)</f>
        <v>-634</v>
      </c>
      <c r="D59" s="399"/>
      <c r="E59" s="404">
        <f>SUM(E15,E40,E57)</f>
        <v>-47</v>
      </c>
    </row>
    <row r="60" spans="1:5" ht="15" hidden="1">
      <c r="A60" s="280"/>
      <c r="B60" s="271"/>
      <c r="C60" s="358"/>
      <c r="D60" s="401"/>
      <c r="E60" s="358"/>
    </row>
    <row r="61" spans="1:5" ht="25.5" hidden="1">
      <c r="A61" s="281" t="s">
        <v>232</v>
      </c>
      <c r="B61" s="273"/>
      <c r="C61" s="405"/>
      <c r="D61" s="400"/>
      <c r="E61" s="405"/>
    </row>
    <row r="62" spans="1:5" ht="15" hidden="1">
      <c r="A62" s="280"/>
      <c r="B62" s="271"/>
      <c r="C62" s="358"/>
      <c r="D62" s="401"/>
      <c r="E62" s="358"/>
    </row>
    <row r="63" spans="1:5" ht="25.5">
      <c r="A63" s="279" t="s">
        <v>233</v>
      </c>
      <c r="B63" s="275"/>
      <c r="C63" s="404">
        <f>SUM(C15,C40,C57,C61)</f>
        <v>-634</v>
      </c>
      <c r="D63" s="399"/>
      <c r="E63" s="404">
        <f>SUM(E17,E42,E59)</f>
        <v>-47</v>
      </c>
    </row>
    <row r="64" spans="1:5" ht="7.5" customHeight="1">
      <c r="A64" s="280"/>
      <c r="B64" s="271"/>
      <c r="C64" s="358"/>
      <c r="D64" s="401"/>
      <c r="E64" s="358"/>
    </row>
    <row r="65" spans="1:5" ht="32.25" customHeight="1">
      <c r="A65" s="281" t="s">
        <v>234</v>
      </c>
      <c r="B65" s="273"/>
      <c r="C65" s="404">
        <v>767</v>
      </c>
      <c r="D65" s="400"/>
      <c r="E65" s="405">
        <v>78</v>
      </c>
    </row>
    <row r="66" spans="1:5" ht="6.75" customHeight="1">
      <c r="A66" s="280"/>
      <c r="B66" s="271"/>
      <c r="C66" s="402"/>
      <c r="D66" s="401"/>
      <c r="E66" s="358"/>
    </row>
    <row r="67" spans="1:5" ht="29.25" customHeight="1" thickBot="1">
      <c r="A67" s="282" t="s">
        <v>340</v>
      </c>
      <c r="B67" s="275"/>
      <c r="C67" s="406">
        <f>SUM(C63,C65)</f>
        <v>133</v>
      </c>
      <c r="D67" s="407"/>
      <c r="E67" s="406">
        <f>SUM(E59,E65)</f>
        <v>31</v>
      </c>
    </row>
    <row r="68" spans="1:5" ht="9" customHeight="1">
      <c r="A68" s="283"/>
      <c r="B68" s="284"/>
      <c r="C68" s="361"/>
      <c r="D68" s="360"/>
      <c r="E68" s="361"/>
    </row>
    <row r="69" spans="1:7" ht="29.25" customHeight="1">
      <c r="A69" s="424" t="s">
        <v>362</v>
      </c>
      <c r="B69" s="420"/>
      <c r="C69" s="420"/>
      <c r="D69" s="420"/>
      <c r="E69" s="420"/>
      <c r="F69" s="376"/>
      <c r="G69" s="376"/>
    </row>
    <row r="70" spans="1:5" ht="15.75" customHeight="1" hidden="1">
      <c r="A70" s="285"/>
      <c r="B70" s="286"/>
      <c r="C70" s="361"/>
      <c r="D70" s="360"/>
      <c r="E70" s="361"/>
    </row>
    <row r="71" spans="1:5" ht="15">
      <c r="A71" s="287" t="str">
        <f>'[1]НАЧАЛО'!$A$44</f>
        <v>Представляващи:</v>
      </c>
      <c r="B71" s="284"/>
      <c r="C71" s="359"/>
      <c r="D71" s="360"/>
      <c r="E71" s="359"/>
    </row>
    <row r="72" spans="1:5" ht="15">
      <c r="A72" s="288" t="str">
        <f>'[1]НАЧАЛО'!$A$46</f>
        <v>Явор Хайтов </v>
      </c>
      <c r="B72" s="284"/>
      <c r="C72" s="359"/>
      <c r="D72" s="360"/>
      <c r="E72" s="359"/>
    </row>
    <row r="73" spans="1:5" ht="15" hidden="1">
      <c r="A73" s="75"/>
      <c r="B73" s="284"/>
      <c r="C73" s="359"/>
      <c r="D73" s="360"/>
      <c r="E73" s="359"/>
    </row>
    <row r="74" spans="1:5" ht="15" hidden="1">
      <c r="A74" s="288"/>
      <c r="B74" s="289"/>
      <c r="C74" s="361"/>
      <c r="D74" s="362"/>
      <c r="E74" s="361"/>
    </row>
    <row r="75" spans="1:5" ht="15" hidden="1">
      <c r="A75" s="75"/>
      <c r="B75" s="284"/>
      <c r="C75" s="359"/>
      <c r="D75" s="360"/>
      <c r="E75" s="359"/>
    </row>
    <row r="76" spans="1:5" ht="15">
      <c r="A76" s="290" t="str">
        <f>'[1]НАЧАЛО'!$F$44</f>
        <v>Съставител:</v>
      </c>
      <c r="B76" s="284"/>
      <c r="C76" s="359"/>
      <c r="D76" s="360"/>
      <c r="E76" s="359"/>
    </row>
    <row r="77" spans="1:5" ht="15">
      <c r="A77" s="291" t="str">
        <f>'[1]НАЧАЛО'!$F$46</f>
        <v>Фисконсултинг ООД</v>
      </c>
      <c r="B77" s="292"/>
      <c r="C77" s="363"/>
      <c r="D77" s="360"/>
      <c r="E77" s="363"/>
    </row>
    <row r="78" spans="1:5" ht="9.75" customHeight="1" hidden="1">
      <c r="A78" s="290"/>
      <c r="B78" s="425"/>
      <c r="C78" s="425"/>
      <c r="D78" s="425"/>
      <c r="E78" s="425"/>
    </row>
    <row r="79" spans="1:5" ht="15" hidden="1">
      <c r="A79" s="291" t="str">
        <f>'[1]НАЧАЛО'!$D$50</f>
        <v>Заверил:</v>
      </c>
      <c r="B79" s="293"/>
      <c r="C79" s="364"/>
      <c r="D79" s="364"/>
      <c r="E79" s="364"/>
    </row>
    <row r="80" spans="1:5" ht="15" hidden="1">
      <c r="A80" s="288" t="str">
        <f>'[1]НАЧАЛО'!$C$52</f>
        <v>"ЕР ЕС ЕМ Би Екс" ООД</v>
      </c>
      <c r="B80" s="292"/>
      <c r="C80" s="363"/>
      <c r="D80" s="360"/>
      <c r="E80" s="363"/>
    </row>
    <row r="81" spans="1:5" ht="10.5" customHeight="1">
      <c r="A81" s="75"/>
      <c r="B81" s="292"/>
      <c r="C81" s="363"/>
      <c r="D81" s="360"/>
      <c r="E81" s="363"/>
    </row>
    <row r="82" spans="1:5" ht="15">
      <c r="A82" s="67" t="s">
        <v>364</v>
      </c>
      <c r="B82" s="292"/>
      <c r="C82" s="363"/>
      <c r="D82" s="360"/>
      <c r="E82" s="363"/>
    </row>
    <row r="83" ht="15" hidden="1">
      <c r="A83" s="294"/>
    </row>
    <row r="84" ht="15" hidden="1">
      <c r="A84" s="296"/>
    </row>
    <row r="85" ht="15" hidden="1">
      <c r="A85" s="294"/>
    </row>
    <row r="86" ht="15" hidden="1">
      <c r="A86" s="297"/>
    </row>
    <row r="87" ht="15" hidden="1">
      <c r="A87" s="297"/>
    </row>
    <row r="88" ht="15" hidden="1">
      <c r="A88" s="298"/>
    </row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</sheetData>
  <sheetProtection/>
  <mergeCells count="4">
    <mergeCell ref="A1:E1"/>
    <mergeCell ref="A2:E2"/>
    <mergeCell ref="A69:E69"/>
    <mergeCell ref="B78:E78"/>
  </mergeCells>
  <printOptions/>
  <pageMargins left="0.43" right="0.24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4"/>
  <sheetViews>
    <sheetView zoomScalePageLayoutView="0" workbookViewId="0" topLeftCell="A64">
      <selection activeCell="B137" sqref="B137"/>
    </sheetView>
  </sheetViews>
  <sheetFormatPr defaultColWidth="9.140625" defaultRowHeight="15"/>
  <cols>
    <col min="1" max="1" width="29.57421875" style="178" customWidth="1"/>
    <col min="2" max="2" width="0.85546875" style="110" customWidth="1"/>
    <col min="3" max="3" width="11.57421875" style="110" customWidth="1"/>
    <col min="4" max="4" width="0.71875" style="110" customWidth="1"/>
    <col min="5" max="5" width="10.421875" style="110" customWidth="1"/>
    <col min="6" max="6" width="0.85546875" style="110" customWidth="1"/>
    <col min="7" max="7" width="15.140625" style="110" customWidth="1"/>
    <col min="8" max="8" width="1.421875" style="110" customWidth="1"/>
    <col min="9" max="9" width="10.140625" style="110" hidden="1" customWidth="1"/>
    <col min="10" max="10" width="0.5625" style="110" hidden="1" customWidth="1"/>
    <col min="11" max="11" width="10.8515625" style="110" hidden="1" customWidth="1"/>
    <col min="12" max="12" width="1.421875" style="110" hidden="1" customWidth="1"/>
    <col min="13" max="13" width="14.7109375" style="110" customWidth="1"/>
    <col min="14" max="14" width="0.71875" style="110" customWidth="1"/>
    <col min="15" max="15" width="15.421875" style="110" customWidth="1"/>
    <col min="16" max="16" width="0.71875" style="110" customWidth="1"/>
    <col min="17" max="17" width="12.421875" style="110" customWidth="1"/>
    <col min="18" max="18" width="1.421875" style="110" customWidth="1"/>
    <col min="19" max="19" width="12.421875" style="110" customWidth="1"/>
    <col min="20" max="20" width="1.57421875" style="76" customWidth="1"/>
  </cols>
  <sheetData>
    <row r="1" spans="1:19" ht="15">
      <c r="A1" s="417" t="s">
        <v>259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</row>
    <row r="2" spans="1:19" ht="15">
      <c r="A2" s="427" t="s">
        <v>348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</row>
    <row r="3" spans="1:19" ht="15">
      <c r="A3" s="159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ht="15">
      <c r="A4" s="160"/>
      <c r="B4" s="113"/>
      <c r="C4" s="428" t="s">
        <v>235</v>
      </c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114"/>
      <c r="Q4" s="429" t="s">
        <v>260</v>
      </c>
      <c r="R4" s="114"/>
      <c r="S4" s="429" t="s">
        <v>157</v>
      </c>
    </row>
    <row r="5" spans="1:19" ht="15">
      <c r="A5" s="430"/>
      <c r="B5" s="77"/>
      <c r="C5" s="432" t="s">
        <v>148</v>
      </c>
      <c r="D5" s="77"/>
      <c r="E5" s="432" t="s">
        <v>152</v>
      </c>
      <c r="F5" s="78"/>
      <c r="G5" s="432" t="s">
        <v>236</v>
      </c>
      <c r="H5" s="78"/>
      <c r="I5" s="432" t="s">
        <v>237</v>
      </c>
      <c r="J5" s="78"/>
      <c r="K5" s="432" t="s">
        <v>153</v>
      </c>
      <c r="L5" s="78"/>
      <c r="M5" s="432" t="s">
        <v>238</v>
      </c>
      <c r="N5" s="78"/>
      <c r="O5" s="432" t="s">
        <v>157</v>
      </c>
      <c r="P5" s="78"/>
      <c r="Q5" s="429"/>
      <c r="R5" s="78"/>
      <c r="S5" s="429"/>
    </row>
    <row r="6" spans="1:20" ht="28.5" customHeight="1">
      <c r="A6" s="431"/>
      <c r="B6" s="79"/>
      <c r="C6" s="433"/>
      <c r="D6" s="79"/>
      <c r="E6" s="433"/>
      <c r="F6" s="80"/>
      <c r="G6" s="433"/>
      <c r="H6" s="80"/>
      <c r="I6" s="433"/>
      <c r="J6" s="80"/>
      <c r="K6" s="433"/>
      <c r="L6" s="80"/>
      <c r="M6" s="433"/>
      <c r="N6" s="80"/>
      <c r="O6" s="433"/>
      <c r="P6" s="80"/>
      <c r="Q6" s="429"/>
      <c r="R6" s="80"/>
      <c r="S6" s="429"/>
      <c r="T6" s="81"/>
    </row>
    <row r="7" spans="1:20" ht="15">
      <c r="A7" s="161"/>
      <c r="B7" s="79"/>
      <c r="C7" s="82" t="s">
        <v>1</v>
      </c>
      <c r="D7" s="83"/>
      <c r="E7" s="82" t="s">
        <v>1</v>
      </c>
      <c r="F7" s="54"/>
      <c r="G7" s="82" t="s">
        <v>1</v>
      </c>
      <c r="H7" s="54"/>
      <c r="I7" s="82" t="s">
        <v>1</v>
      </c>
      <c r="J7" s="54"/>
      <c r="K7" s="82" t="s">
        <v>1</v>
      </c>
      <c r="L7" s="54"/>
      <c r="M7" s="82" t="s">
        <v>1</v>
      </c>
      <c r="N7" s="54"/>
      <c r="O7" s="82" t="s">
        <v>1</v>
      </c>
      <c r="P7" s="54"/>
      <c r="Q7" s="82" t="s">
        <v>1</v>
      </c>
      <c r="R7" s="54"/>
      <c r="S7" s="82" t="s">
        <v>1</v>
      </c>
      <c r="T7" s="81"/>
    </row>
    <row r="8" spans="1:20" ht="15">
      <c r="A8" s="162"/>
      <c r="B8" s="84"/>
      <c r="C8" s="115"/>
      <c r="D8" s="84"/>
      <c r="E8" s="116"/>
      <c r="F8" s="117"/>
      <c r="G8" s="116"/>
      <c r="H8" s="117"/>
      <c r="I8" s="116"/>
      <c r="J8" s="117"/>
      <c r="K8" s="116"/>
      <c r="L8" s="117"/>
      <c r="M8" s="118"/>
      <c r="N8" s="117"/>
      <c r="O8" s="119"/>
      <c r="P8" s="117"/>
      <c r="Q8" s="119"/>
      <c r="R8" s="117"/>
      <c r="S8" s="119"/>
      <c r="T8" s="85"/>
    </row>
    <row r="9" spans="1:20" ht="15.75" thickBot="1">
      <c r="A9" s="163" t="s">
        <v>351</v>
      </c>
      <c r="B9" s="84"/>
      <c r="C9" s="120">
        <v>58363</v>
      </c>
      <c r="D9" s="84"/>
      <c r="E9" s="120">
        <v>10072</v>
      </c>
      <c r="F9" s="121"/>
      <c r="G9" s="120"/>
      <c r="H9" s="121"/>
      <c r="I9" s="122"/>
      <c r="J9" s="121"/>
      <c r="K9" s="120"/>
      <c r="L9" s="121"/>
      <c r="M9" s="120">
        <v>-139397</v>
      </c>
      <c r="N9" s="121">
        <v>-50869</v>
      </c>
      <c r="O9" s="123">
        <f>SUM(C9:M9)</f>
        <v>-70962</v>
      </c>
      <c r="P9" s="121"/>
      <c r="Q9" s="124">
        <v>-11437</v>
      </c>
      <c r="R9" s="121"/>
      <c r="S9" s="123">
        <f>SUM(O9:Q9)</f>
        <v>-82399</v>
      </c>
      <c r="T9" s="86"/>
    </row>
    <row r="10" spans="1:20" ht="15" hidden="1">
      <c r="A10" s="164"/>
      <c r="B10" s="84"/>
      <c r="C10" s="125"/>
      <c r="D10" s="84"/>
      <c r="E10" s="125"/>
      <c r="F10" s="121"/>
      <c r="G10" s="125"/>
      <c r="H10" s="121"/>
      <c r="I10" s="125"/>
      <c r="J10" s="121"/>
      <c r="K10" s="125"/>
      <c r="L10" s="121"/>
      <c r="M10" s="125"/>
      <c r="N10" s="121"/>
      <c r="O10" s="126"/>
      <c r="P10" s="121"/>
      <c r="Q10" s="119"/>
      <c r="R10" s="121"/>
      <c r="S10" s="126"/>
      <c r="T10" s="86"/>
    </row>
    <row r="11" spans="1:20" ht="38.25" hidden="1">
      <c r="A11" s="127" t="s">
        <v>239</v>
      </c>
      <c r="B11" s="84"/>
      <c r="C11" s="125"/>
      <c r="D11" s="84"/>
      <c r="E11" s="125"/>
      <c r="F11" s="121"/>
      <c r="G11" s="125"/>
      <c r="H11" s="121"/>
      <c r="I11" s="125"/>
      <c r="J11" s="121"/>
      <c r="K11" s="125"/>
      <c r="L11" s="121"/>
      <c r="M11" s="125"/>
      <c r="N11" s="121"/>
      <c r="O11" s="128">
        <f>SUM(C11:M11)</f>
        <v>0</v>
      </c>
      <c r="P11" s="121"/>
      <c r="Q11" s="129"/>
      <c r="R11" s="121"/>
      <c r="S11" s="128">
        <f>SUM(O11:Q11)</f>
        <v>0</v>
      </c>
      <c r="T11" s="86"/>
    </row>
    <row r="12" spans="1:20" ht="15" hidden="1">
      <c r="A12" s="87"/>
      <c r="B12" s="87"/>
      <c r="C12" s="121"/>
      <c r="D12" s="87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30"/>
      <c r="P12" s="121"/>
      <c r="Q12" s="131"/>
      <c r="R12" s="121"/>
      <c r="S12" s="130"/>
      <c r="T12" s="86"/>
    </row>
    <row r="13" spans="1:20" ht="38.25" hidden="1">
      <c r="A13" s="127" t="s">
        <v>240</v>
      </c>
      <c r="B13" s="87"/>
      <c r="C13" s="132"/>
      <c r="D13" s="87"/>
      <c r="E13" s="132"/>
      <c r="F13" s="121"/>
      <c r="G13" s="132"/>
      <c r="H13" s="121"/>
      <c r="I13" s="132"/>
      <c r="J13" s="121"/>
      <c r="K13" s="132"/>
      <c r="L13" s="121"/>
      <c r="M13" s="132"/>
      <c r="N13" s="121"/>
      <c r="O13" s="128">
        <f>SUM(C13:M13)</f>
        <v>0</v>
      </c>
      <c r="P13" s="121"/>
      <c r="Q13" s="129"/>
      <c r="R13" s="121"/>
      <c r="S13" s="128">
        <f>SUM(O13:Q13)</f>
        <v>0</v>
      </c>
      <c r="T13" s="86"/>
    </row>
    <row r="14" spans="1:20" ht="15" hidden="1">
      <c r="A14" s="87"/>
      <c r="B14" s="87"/>
      <c r="C14" s="132"/>
      <c r="D14" s="87"/>
      <c r="E14" s="132"/>
      <c r="F14" s="121"/>
      <c r="G14" s="132"/>
      <c r="H14" s="121"/>
      <c r="I14" s="132"/>
      <c r="J14" s="121"/>
      <c r="K14" s="132"/>
      <c r="L14" s="121"/>
      <c r="M14" s="132"/>
      <c r="N14" s="121"/>
      <c r="O14" s="126"/>
      <c r="P14" s="121"/>
      <c r="Q14" s="119"/>
      <c r="R14" s="121"/>
      <c r="S14" s="126"/>
      <c r="T14" s="86"/>
    </row>
    <row r="15" spans="1:20" ht="26.25" hidden="1" thickBot="1">
      <c r="A15" s="163" t="str">
        <f>CONCATENATE("Преизчислен остатък към ",31,".",12,".",'[1]НАЧАЛО'!AC1-2," г.")</f>
        <v>Преизчислен остатък към 31.12.2010 г.</v>
      </c>
      <c r="B15" s="84"/>
      <c r="C15" s="133">
        <f>C9+C13+C11</f>
        <v>58363</v>
      </c>
      <c r="D15" s="88"/>
      <c r="E15" s="133">
        <f>E9+E13+E11</f>
        <v>10072</v>
      </c>
      <c r="F15" s="134"/>
      <c r="G15" s="135">
        <f>G9+G13+G11</f>
        <v>0</v>
      </c>
      <c r="H15" s="134"/>
      <c r="I15" s="135">
        <f>I9+I13+I11</f>
        <v>0</v>
      </c>
      <c r="J15" s="134"/>
      <c r="K15" s="133">
        <f>K9+K13+K11</f>
        <v>0</v>
      </c>
      <c r="L15" s="134"/>
      <c r="M15" s="133">
        <f>M9+M13+M11</f>
        <v>-139397</v>
      </c>
      <c r="N15" s="134"/>
      <c r="O15" s="123">
        <f>SUM(C15:M15)</f>
        <v>-70962</v>
      </c>
      <c r="P15" s="134"/>
      <c r="Q15" s="123">
        <f>Q9+Q11+Q13</f>
        <v>-11437</v>
      </c>
      <c r="R15" s="134"/>
      <c r="S15" s="123">
        <f>SUM(O15:Q15)</f>
        <v>-82399</v>
      </c>
      <c r="T15" s="86"/>
    </row>
    <row r="16" spans="1:20" ht="7.5" customHeight="1">
      <c r="A16" s="162"/>
      <c r="B16" s="84"/>
      <c r="C16" s="132"/>
      <c r="D16" s="84"/>
      <c r="E16" s="132"/>
      <c r="F16" s="121"/>
      <c r="G16" s="132"/>
      <c r="H16" s="121"/>
      <c r="I16" s="132"/>
      <c r="J16" s="121"/>
      <c r="K16" s="132"/>
      <c r="L16" s="121"/>
      <c r="M16" s="132"/>
      <c r="N16" s="121"/>
      <c r="O16" s="126"/>
      <c r="P16" s="121"/>
      <c r="Q16" s="119"/>
      <c r="R16" s="121"/>
      <c r="S16" s="126"/>
      <c r="T16" s="86"/>
    </row>
    <row r="17" spans="1:20" ht="26.25" thickBot="1">
      <c r="A17" s="163" t="s">
        <v>332</v>
      </c>
      <c r="B17" s="84"/>
      <c r="C17" s="120" t="s">
        <v>62</v>
      </c>
      <c r="D17" s="84"/>
      <c r="E17" s="120" t="s">
        <v>62</v>
      </c>
      <c r="F17" s="121"/>
      <c r="G17" s="120" t="s">
        <v>62</v>
      </c>
      <c r="H17" s="121">
        <f>SUM(H19:H21)</f>
        <v>0</v>
      </c>
      <c r="I17" s="122" t="s">
        <v>62</v>
      </c>
      <c r="J17" s="121"/>
      <c r="K17" s="120" t="s">
        <v>62</v>
      </c>
      <c r="L17" s="121"/>
      <c r="M17" s="120" t="s">
        <v>62</v>
      </c>
      <c r="N17" s="121"/>
      <c r="O17" s="123" t="s">
        <v>62</v>
      </c>
      <c r="P17" s="121"/>
      <c r="Q17" s="124" t="s">
        <v>62</v>
      </c>
      <c r="R17" s="121"/>
      <c r="S17" s="123" t="s">
        <v>62</v>
      </c>
      <c r="T17" s="86"/>
    </row>
    <row r="18" spans="1:20" ht="8.25" customHeight="1">
      <c r="A18" s="164"/>
      <c r="B18" s="84"/>
      <c r="C18" s="121"/>
      <c r="D18" s="84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36"/>
      <c r="P18" s="121"/>
      <c r="Q18" s="137"/>
      <c r="R18" s="121"/>
      <c r="S18" s="136"/>
      <c r="T18" s="86"/>
    </row>
    <row r="19" spans="1:20" ht="26.25" hidden="1" thickBot="1">
      <c r="A19" s="165" t="s">
        <v>241</v>
      </c>
      <c r="B19" s="89"/>
      <c r="C19" s="138">
        <f>SUM(C20:C29)</f>
        <v>0</v>
      </c>
      <c r="D19" s="90"/>
      <c r="E19" s="138">
        <f>SUM(E20:E29)</f>
        <v>0</v>
      </c>
      <c r="F19" s="139"/>
      <c r="G19" s="91">
        <f>SUM(G21:G28)</f>
        <v>0</v>
      </c>
      <c r="H19" s="139"/>
      <c r="I19" s="138">
        <f>SUM(I20:I30)</f>
        <v>0</v>
      </c>
      <c r="J19" s="139"/>
      <c r="K19" s="138">
        <f>SUM(K20:K29)</f>
        <v>0</v>
      </c>
      <c r="L19" s="139"/>
      <c r="M19" s="138">
        <f>SUM(M20:M29)</f>
        <v>57623</v>
      </c>
      <c r="N19" s="139"/>
      <c r="O19" s="138">
        <f>SUM(O20:O29)</f>
        <v>57623</v>
      </c>
      <c r="P19" s="139"/>
      <c r="Q19" s="138">
        <f>SUM(Q20:Q29)</f>
        <v>7893</v>
      </c>
      <c r="R19" s="139"/>
      <c r="S19" s="138">
        <f>SUM(O19:Q19)</f>
        <v>65516</v>
      </c>
      <c r="T19" s="86"/>
    </row>
    <row r="20" spans="1:20" ht="15.75" hidden="1" thickTop="1">
      <c r="A20" s="140" t="s">
        <v>242</v>
      </c>
      <c r="B20" s="89"/>
      <c r="C20" s="129"/>
      <c r="D20" s="89"/>
      <c r="E20" s="129"/>
      <c r="F20" s="141"/>
      <c r="G20" s="129"/>
      <c r="H20" s="141"/>
      <c r="I20" s="129"/>
      <c r="J20" s="141"/>
      <c r="K20" s="129"/>
      <c r="L20" s="141"/>
      <c r="M20" s="129"/>
      <c r="N20" s="141"/>
      <c r="O20" s="128">
        <f aca="true" t="shared" si="0" ref="O20:O60">SUM(C20:M20)</f>
        <v>0</v>
      </c>
      <c r="P20" s="141"/>
      <c r="Q20" s="129"/>
      <c r="R20" s="141"/>
      <c r="S20" s="128">
        <f aca="true" t="shared" si="1" ref="S20:S28">SUM(O20:Q20)</f>
        <v>0</v>
      </c>
      <c r="T20" s="86"/>
    </row>
    <row r="21" spans="1:20" ht="15" hidden="1">
      <c r="A21" s="140" t="s">
        <v>243</v>
      </c>
      <c r="B21" s="89"/>
      <c r="C21" s="129"/>
      <c r="D21" s="89"/>
      <c r="E21" s="129"/>
      <c r="F21" s="141"/>
      <c r="G21" s="129"/>
      <c r="H21" s="141"/>
      <c r="I21" s="129"/>
      <c r="J21" s="141"/>
      <c r="K21" s="129"/>
      <c r="L21" s="141"/>
      <c r="M21" s="129"/>
      <c r="N21" s="141"/>
      <c r="O21" s="128">
        <f t="shared" si="0"/>
        <v>0</v>
      </c>
      <c r="P21" s="141"/>
      <c r="Q21" s="129"/>
      <c r="R21" s="141"/>
      <c r="S21" s="128">
        <f t="shared" si="1"/>
        <v>0</v>
      </c>
      <c r="T21" s="86"/>
    </row>
    <row r="22" spans="1:20" ht="63.75" hidden="1">
      <c r="A22" s="140" t="s">
        <v>244</v>
      </c>
      <c r="B22" s="89"/>
      <c r="C22" s="129"/>
      <c r="D22" s="89"/>
      <c r="E22" s="129"/>
      <c r="F22" s="141"/>
      <c r="G22" s="129"/>
      <c r="H22" s="141"/>
      <c r="I22" s="129"/>
      <c r="J22" s="141"/>
      <c r="K22" s="129"/>
      <c r="L22" s="141"/>
      <c r="M22" s="129"/>
      <c r="N22" s="141"/>
      <c r="O22" s="128">
        <f>SUM(C22:M22)</f>
        <v>0</v>
      </c>
      <c r="P22" s="141"/>
      <c r="Q22" s="129"/>
      <c r="R22" s="141"/>
      <c r="S22" s="128">
        <f>SUM(O22:Q22)</f>
        <v>0</v>
      </c>
      <c r="T22" s="86"/>
    </row>
    <row r="23" spans="1:20" ht="38.25" hidden="1">
      <c r="A23" s="140" t="s">
        <v>245</v>
      </c>
      <c r="B23" s="89"/>
      <c r="C23" s="129"/>
      <c r="D23" s="89"/>
      <c r="E23" s="129"/>
      <c r="F23" s="141"/>
      <c r="G23" s="129"/>
      <c r="H23" s="141"/>
      <c r="I23" s="129"/>
      <c r="J23" s="141"/>
      <c r="K23" s="129"/>
      <c r="L23" s="141"/>
      <c r="M23" s="129"/>
      <c r="N23" s="141"/>
      <c r="O23" s="128">
        <f>SUM(C23:M23)</f>
        <v>0</v>
      </c>
      <c r="P23" s="141"/>
      <c r="Q23" s="129"/>
      <c r="R23" s="141"/>
      <c r="S23" s="128">
        <f>SUM(O23:Q23)</f>
        <v>0</v>
      </c>
      <c r="T23" s="86"/>
    </row>
    <row r="24" spans="1:20" ht="25.5" hidden="1">
      <c r="A24" s="140" t="s">
        <v>246</v>
      </c>
      <c r="B24" s="89"/>
      <c r="C24" s="129"/>
      <c r="D24" s="89"/>
      <c r="E24" s="129"/>
      <c r="F24" s="141"/>
      <c r="G24" s="129"/>
      <c r="H24" s="141"/>
      <c r="I24" s="129"/>
      <c r="J24" s="141"/>
      <c r="K24" s="129"/>
      <c r="L24" s="141"/>
      <c r="M24" s="129"/>
      <c r="N24" s="141"/>
      <c r="O24" s="128">
        <f t="shared" si="0"/>
        <v>0</v>
      </c>
      <c r="P24" s="141"/>
      <c r="Q24" s="129"/>
      <c r="R24" s="141"/>
      <c r="S24" s="128">
        <f t="shared" si="1"/>
        <v>0</v>
      </c>
      <c r="T24" s="86"/>
    </row>
    <row r="25" spans="1:20" ht="38.25" hidden="1">
      <c r="A25" s="140" t="s">
        <v>247</v>
      </c>
      <c r="B25" s="89"/>
      <c r="C25" s="129"/>
      <c r="D25" s="89"/>
      <c r="E25" s="129"/>
      <c r="F25" s="141"/>
      <c r="G25" s="129"/>
      <c r="H25" s="141"/>
      <c r="I25" s="129"/>
      <c r="J25" s="141"/>
      <c r="K25" s="129"/>
      <c r="L25" s="141"/>
      <c r="M25" s="129"/>
      <c r="N25" s="141"/>
      <c r="O25" s="128">
        <f t="shared" si="0"/>
        <v>0</v>
      </c>
      <c r="P25" s="141"/>
      <c r="Q25" s="129"/>
      <c r="R25" s="141"/>
      <c r="S25" s="128">
        <f t="shared" si="1"/>
        <v>0</v>
      </c>
      <c r="T25" s="86"/>
    </row>
    <row r="26" spans="1:20" ht="25.5" hidden="1">
      <c r="A26" s="140" t="s">
        <v>248</v>
      </c>
      <c r="B26" s="89"/>
      <c r="C26" s="129"/>
      <c r="D26" s="89"/>
      <c r="E26" s="129"/>
      <c r="F26" s="141"/>
      <c r="G26" s="129"/>
      <c r="H26" s="141"/>
      <c r="I26" s="129"/>
      <c r="J26" s="141"/>
      <c r="K26" s="129"/>
      <c r="L26" s="141"/>
      <c r="M26" s="129"/>
      <c r="N26" s="141"/>
      <c r="O26" s="128">
        <f t="shared" si="0"/>
        <v>0</v>
      </c>
      <c r="P26" s="141"/>
      <c r="Q26" s="129"/>
      <c r="R26" s="141"/>
      <c r="S26" s="128">
        <f t="shared" si="1"/>
        <v>0</v>
      </c>
      <c r="T26" s="86"/>
    </row>
    <row r="27" spans="1:20" s="381" customFormat="1" ht="51">
      <c r="A27" s="140" t="s">
        <v>258</v>
      </c>
      <c r="B27" s="89"/>
      <c r="C27" s="129"/>
      <c r="D27" s="89"/>
      <c r="E27" s="129"/>
      <c r="F27" s="141"/>
      <c r="G27" s="368"/>
      <c r="H27" s="147"/>
      <c r="I27" s="368"/>
      <c r="J27" s="147"/>
      <c r="K27" s="368"/>
      <c r="L27" s="147"/>
      <c r="M27" s="368">
        <v>57623</v>
      </c>
      <c r="N27" s="367"/>
      <c r="O27" s="128">
        <f>SUM(C27:M27)</f>
        <v>57623</v>
      </c>
      <c r="P27" s="141"/>
      <c r="Q27" s="368">
        <v>7893</v>
      </c>
      <c r="R27" s="141"/>
      <c r="S27" s="128">
        <f t="shared" si="1"/>
        <v>65516</v>
      </c>
      <c r="T27" s="86"/>
    </row>
    <row r="28" spans="1:20" s="381" customFormat="1" ht="38.25" hidden="1">
      <c r="A28" s="140" t="s">
        <v>249</v>
      </c>
      <c r="B28" s="89"/>
      <c r="C28" s="129"/>
      <c r="D28" s="89"/>
      <c r="E28" s="129"/>
      <c r="F28" s="141"/>
      <c r="G28" s="368"/>
      <c r="H28" s="147"/>
      <c r="I28" s="368"/>
      <c r="J28" s="147"/>
      <c r="K28" s="368"/>
      <c r="L28" s="147"/>
      <c r="M28" s="368"/>
      <c r="N28" s="367"/>
      <c r="O28" s="128">
        <f>SUM(C28:M28)</f>
        <v>0</v>
      </c>
      <c r="P28" s="141"/>
      <c r="Q28" s="368"/>
      <c r="R28" s="141"/>
      <c r="S28" s="128">
        <f t="shared" si="1"/>
        <v>0</v>
      </c>
      <c r="T28" s="86"/>
    </row>
    <row r="29" spans="1:20" s="381" customFormat="1" ht="15" hidden="1">
      <c r="A29" s="142"/>
      <c r="B29" s="89"/>
      <c r="C29" s="141"/>
      <c r="D29" s="89"/>
      <c r="E29" s="141"/>
      <c r="F29" s="141"/>
      <c r="G29" s="147"/>
      <c r="H29" s="147"/>
      <c r="I29" s="147"/>
      <c r="J29" s="147"/>
      <c r="K29" s="147"/>
      <c r="L29" s="147"/>
      <c r="M29" s="147"/>
      <c r="N29" s="367"/>
      <c r="O29" s="139"/>
      <c r="P29" s="141"/>
      <c r="Q29" s="147"/>
      <c r="R29" s="141"/>
      <c r="S29" s="139"/>
      <c r="T29" s="85"/>
    </row>
    <row r="30" spans="1:20" s="382" customFormat="1" ht="15.75" thickBot="1">
      <c r="A30" s="408" t="s">
        <v>250</v>
      </c>
      <c r="B30" s="89"/>
      <c r="C30" s="92"/>
      <c r="D30" s="89"/>
      <c r="E30" s="92"/>
      <c r="F30" s="89"/>
      <c r="G30" s="370"/>
      <c r="H30" s="371"/>
      <c r="I30" s="370"/>
      <c r="J30" s="147"/>
      <c r="K30" s="370"/>
      <c r="L30" s="147"/>
      <c r="M30" s="369">
        <v>-14427</v>
      </c>
      <c r="N30" s="367"/>
      <c r="O30" s="143">
        <f t="shared" si="0"/>
        <v>-14427</v>
      </c>
      <c r="P30" s="141"/>
      <c r="Q30" s="369">
        <v>-915</v>
      </c>
      <c r="R30" s="141"/>
      <c r="S30" s="143">
        <f>SUM(O30:Q30)</f>
        <v>-15342</v>
      </c>
      <c r="T30" s="111"/>
    </row>
    <row r="31" spans="1:20" s="381" customFormat="1" ht="15" hidden="1">
      <c r="A31" s="167"/>
      <c r="B31" s="89"/>
      <c r="C31" s="93"/>
      <c r="D31" s="89"/>
      <c r="E31" s="93"/>
      <c r="F31" s="89"/>
      <c r="G31" s="93"/>
      <c r="H31" s="89"/>
      <c r="I31" s="93"/>
      <c r="J31" s="141"/>
      <c r="K31" s="93"/>
      <c r="L31" s="141"/>
      <c r="M31" s="94"/>
      <c r="N31" s="141"/>
      <c r="O31" s="139"/>
      <c r="P31" s="141"/>
      <c r="Q31" s="141"/>
      <c r="R31" s="141"/>
      <c r="S31" s="139"/>
      <c r="T31" s="85"/>
    </row>
    <row r="32" spans="1:20" s="381" customFormat="1" ht="15.75" hidden="1" thickBot="1">
      <c r="A32" s="166" t="s">
        <v>256</v>
      </c>
      <c r="B32" s="89"/>
      <c r="C32" s="95">
        <f>C58</f>
        <v>0</v>
      </c>
      <c r="D32" s="96"/>
      <c r="E32" s="95">
        <f>E58</f>
        <v>0</v>
      </c>
      <c r="F32" s="144"/>
      <c r="G32" s="97">
        <f>SUM(G33:G55)</f>
        <v>0</v>
      </c>
      <c r="H32" s="144"/>
      <c r="I32" s="95">
        <f>SUM(I33:I55)</f>
        <v>0</v>
      </c>
      <c r="J32" s="144"/>
      <c r="K32" s="95">
        <f>K58</f>
        <v>0</v>
      </c>
      <c r="L32" s="144"/>
      <c r="M32" s="95">
        <f>M30</f>
        <v>-14427</v>
      </c>
      <c r="N32" s="144"/>
      <c r="O32" s="143">
        <f t="shared" si="0"/>
        <v>-14427</v>
      </c>
      <c r="P32" s="144"/>
      <c r="Q32" s="95">
        <f>Q30</f>
        <v>-915</v>
      </c>
      <c r="R32" s="139"/>
      <c r="S32" s="143">
        <f>SUM(O32:Q32)</f>
        <v>-15342</v>
      </c>
      <c r="T32" s="98"/>
    </row>
    <row r="33" spans="1:20" s="381" customFormat="1" ht="39" hidden="1">
      <c r="A33" s="383" t="s">
        <v>252</v>
      </c>
      <c r="B33" s="89"/>
      <c r="C33" s="141"/>
      <c r="D33" s="89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39">
        <f t="shared" si="0"/>
        <v>0</v>
      </c>
      <c r="P33" s="141"/>
      <c r="Q33" s="141"/>
      <c r="R33" s="141"/>
      <c r="S33" s="128">
        <f aca="true" t="shared" si="2" ref="S33:S60">SUM(O33:Q33)</f>
        <v>0</v>
      </c>
      <c r="T33" s="98"/>
    </row>
    <row r="34" spans="1:20" s="381" customFormat="1" ht="26.25" hidden="1">
      <c r="A34" s="383" t="s">
        <v>53</v>
      </c>
      <c r="B34" s="89"/>
      <c r="C34" s="141"/>
      <c r="D34" s="89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39">
        <f t="shared" si="0"/>
        <v>0</v>
      </c>
      <c r="P34" s="141"/>
      <c r="Q34" s="141"/>
      <c r="R34" s="141"/>
      <c r="S34" s="128">
        <f>SUM(O34:Q34)</f>
        <v>0</v>
      </c>
      <c r="T34" s="98"/>
    </row>
    <row r="35" spans="1:20" s="381" customFormat="1" ht="39" hidden="1">
      <c r="A35" s="383" t="s">
        <v>54</v>
      </c>
      <c r="B35" s="89"/>
      <c r="C35" s="141"/>
      <c r="D35" s="89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39">
        <f t="shared" si="0"/>
        <v>0</v>
      </c>
      <c r="P35" s="141"/>
      <c r="Q35" s="141"/>
      <c r="R35" s="141"/>
      <c r="S35" s="128">
        <f t="shared" si="2"/>
        <v>0</v>
      </c>
      <c r="T35" s="98"/>
    </row>
    <row r="36" spans="1:20" s="381" customFormat="1" ht="39" hidden="1">
      <c r="A36" s="383" t="s">
        <v>55</v>
      </c>
      <c r="B36" s="89"/>
      <c r="C36" s="141"/>
      <c r="D36" s="89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39">
        <f t="shared" si="0"/>
        <v>0</v>
      </c>
      <c r="P36" s="141"/>
      <c r="Q36" s="141"/>
      <c r="R36" s="141"/>
      <c r="S36" s="128">
        <f t="shared" si="2"/>
        <v>0</v>
      </c>
      <c r="T36" s="98"/>
    </row>
    <row r="37" spans="1:20" s="381" customFormat="1" ht="39" hidden="1">
      <c r="A37" s="383" t="s">
        <v>56</v>
      </c>
      <c r="B37" s="89"/>
      <c r="C37" s="141"/>
      <c r="D37" s="89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39">
        <f t="shared" si="0"/>
        <v>0</v>
      </c>
      <c r="P37" s="141"/>
      <c r="Q37" s="141"/>
      <c r="R37" s="141"/>
      <c r="S37" s="128">
        <f t="shared" si="2"/>
        <v>0</v>
      </c>
      <c r="T37" s="98"/>
    </row>
    <row r="38" spans="1:20" s="381" customFormat="1" ht="64.5" hidden="1">
      <c r="A38" s="383" t="s">
        <v>57</v>
      </c>
      <c r="B38" s="89"/>
      <c r="C38" s="141"/>
      <c r="D38" s="89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39">
        <f t="shared" si="0"/>
        <v>0</v>
      </c>
      <c r="P38" s="141"/>
      <c r="Q38" s="141"/>
      <c r="R38" s="141"/>
      <c r="S38" s="128">
        <f>SUM(O38:Q38)</f>
        <v>0</v>
      </c>
      <c r="T38" s="98"/>
    </row>
    <row r="39" spans="1:20" s="381" customFormat="1" ht="51" hidden="1">
      <c r="A39" s="168" t="s">
        <v>58</v>
      </c>
      <c r="B39" s="89"/>
      <c r="C39" s="141"/>
      <c r="D39" s="89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39">
        <f t="shared" si="0"/>
        <v>0</v>
      </c>
      <c r="P39" s="141"/>
      <c r="Q39" s="141"/>
      <c r="R39" s="141"/>
      <c r="S39" s="128">
        <f>SUM(O39:Q39)</f>
        <v>0</v>
      </c>
      <c r="T39" s="98"/>
    </row>
    <row r="40" spans="1:20" s="381" customFormat="1" ht="38.25" hidden="1">
      <c r="A40" s="168" t="s">
        <v>61</v>
      </c>
      <c r="B40" s="89"/>
      <c r="C40" s="141"/>
      <c r="D40" s="89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39">
        <f t="shared" si="0"/>
        <v>0</v>
      </c>
      <c r="P40" s="141"/>
      <c r="Q40" s="141"/>
      <c r="R40" s="141"/>
      <c r="S40" s="128">
        <f t="shared" si="2"/>
        <v>0</v>
      </c>
      <c r="T40" s="98"/>
    </row>
    <row r="41" spans="1:20" s="381" customFormat="1" ht="51.75" hidden="1">
      <c r="A41" s="383" t="s">
        <v>63</v>
      </c>
      <c r="B41" s="89"/>
      <c r="C41" s="141"/>
      <c r="D41" s="89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39">
        <f t="shared" si="0"/>
        <v>0</v>
      </c>
      <c r="P41" s="141"/>
      <c r="Q41" s="141"/>
      <c r="R41" s="141"/>
      <c r="S41" s="128">
        <f t="shared" si="2"/>
        <v>0</v>
      </c>
      <c r="T41" s="98"/>
    </row>
    <row r="42" spans="1:20" s="381" customFormat="1" ht="64.5" hidden="1">
      <c r="A42" s="383" t="s">
        <v>64</v>
      </c>
      <c r="B42" s="89"/>
      <c r="C42" s="141"/>
      <c r="D42" s="89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39">
        <f t="shared" si="0"/>
        <v>0</v>
      </c>
      <c r="P42" s="141"/>
      <c r="Q42" s="141"/>
      <c r="R42" s="141"/>
      <c r="S42" s="128">
        <f t="shared" si="2"/>
        <v>0</v>
      </c>
      <c r="T42" s="98"/>
    </row>
    <row r="43" spans="1:20" s="381" customFormat="1" ht="25.5" hidden="1">
      <c r="A43" s="168" t="s">
        <v>65</v>
      </c>
      <c r="B43" s="89"/>
      <c r="C43" s="141"/>
      <c r="D43" s="89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39">
        <f t="shared" si="0"/>
        <v>0</v>
      </c>
      <c r="P43" s="141"/>
      <c r="Q43" s="141"/>
      <c r="R43" s="141"/>
      <c r="S43" s="128">
        <f t="shared" si="2"/>
        <v>0</v>
      </c>
      <c r="T43" s="98"/>
    </row>
    <row r="44" spans="1:20" s="381" customFormat="1" ht="51" hidden="1">
      <c r="A44" s="168" t="s">
        <v>66</v>
      </c>
      <c r="B44" s="89"/>
      <c r="C44" s="141"/>
      <c r="D44" s="89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39">
        <f t="shared" si="0"/>
        <v>0</v>
      </c>
      <c r="P44" s="141"/>
      <c r="Q44" s="141"/>
      <c r="R44" s="141"/>
      <c r="S44" s="128">
        <f t="shared" si="2"/>
        <v>0</v>
      </c>
      <c r="T44" s="98"/>
    </row>
    <row r="45" spans="1:20" s="381" customFormat="1" ht="51" hidden="1">
      <c r="A45" s="168" t="s">
        <v>67</v>
      </c>
      <c r="B45" s="89"/>
      <c r="C45" s="141"/>
      <c r="D45" s="89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39">
        <f t="shared" si="0"/>
        <v>0</v>
      </c>
      <c r="P45" s="141"/>
      <c r="Q45" s="141"/>
      <c r="R45" s="141"/>
      <c r="S45" s="128">
        <f t="shared" si="2"/>
        <v>0</v>
      </c>
      <c r="T45" s="98"/>
    </row>
    <row r="46" spans="1:20" s="381" customFormat="1" ht="25.5" hidden="1">
      <c r="A46" s="168" t="s">
        <v>68</v>
      </c>
      <c r="B46" s="89"/>
      <c r="C46" s="141"/>
      <c r="D46" s="89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39">
        <f t="shared" si="0"/>
        <v>0</v>
      </c>
      <c r="P46" s="141"/>
      <c r="Q46" s="141"/>
      <c r="R46" s="141"/>
      <c r="S46" s="128">
        <f t="shared" si="2"/>
        <v>0</v>
      </c>
      <c r="T46" s="98"/>
    </row>
    <row r="47" spans="1:20" s="381" customFormat="1" ht="39" hidden="1">
      <c r="A47" s="383" t="s">
        <v>69</v>
      </c>
      <c r="B47" s="89"/>
      <c r="C47" s="141"/>
      <c r="D47" s="89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39">
        <f t="shared" si="0"/>
        <v>0</v>
      </c>
      <c r="P47" s="141"/>
      <c r="Q47" s="141"/>
      <c r="R47" s="141"/>
      <c r="S47" s="128">
        <f t="shared" si="2"/>
        <v>0</v>
      </c>
      <c r="T47" s="98"/>
    </row>
    <row r="48" spans="1:20" s="381" customFormat="1" ht="51.75" hidden="1">
      <c r="A48" s="383" t="s">
        <v>70</v>
      </c>
      <c r="B48" s="89"/>
      <c r="C48" s="141"/>
      <c r="D48" s="89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39">
        <f t="shared" si="0"/>
        <v>0</v>
      </c>
      <c r="P48" s="141"/>
      <c r="Q48" s="141"/>
      <c r="R48" s="141"/>
      <c r="S48" s="128">
        <f t="shared" si="2"/>
        <v>0</v>
      </c>
      <c r="T48" s="98"/>
    </row>
    <row r="49" spans="1:20" s="381" customFormat="1" ht="153" hidden="1">
      <c r="A49" s="384" t="s">
        <v>253</v>
      </c>
      <c r="B49" s="89"/>
      <c r="C49" s="141"/>
      <c r="D49" s="89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39">
        <f t="shared" si="0"/>
        <v>0</v>
      </c>
      <c r="P49" s="141"/>
      <c r="Q49" s="141"/>
      <c r="R49" s="141"/>
      <c r="S49" s="128">
        <f t="shared" si="2"/>
        <v>0</v>
      </c>
      <c r="T49" s="98"/>
    </row>
    <row r="50" spans="1:20" s="381" customFormat="1" ht="39" hidden="1">
      <c r="A50" s="383" t="s">
        <v>72</v>
      </c>
      <c r="B50" s="89"/>
      <c r="C50" s="141"/>
      <c r="D50" s="89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39">
        <f t="shared" si="0"/>
        <v>0</v>
      </c>
      <c r="P50" s="141"/>
      <c r="Q50" s="141"/>
      <c r="R50" s="141"/>
      <c r="S50" s="128">
        <f t="shared" si="2"/>
        <v>0</v>
      </c>
      <c r="T50" s="98"/>
    </row>
    <row r="51" spans="1:20" s="381" customFormat="1" ht="51.75" hidden="1">
      <c r="A51" s="383" t="s">
        <v>73</v>
      </c>
      <c r="B51" s="89"/>
      <c r="C51" s="141"/>
      <c r="D51" s="89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39">
        <f t="shared" si="0"/>
        <v>0</v>
      </c>
      <c r="P51" s="141"/>
      <c r="Q51" s="141"/>
      <c r="R51" s="141"/>
      <c r="S51" s="128">
        <f t="shared" si="2"/>
        <v>0</v>
      </c>
      <c r="T51" s="98"/>
    </row>
    <row r="52" spans="1:20" s="381" customFormat="1" ht="64.5" hidden="1">
      <c r="A52" s="383" t="s">
        <v>74</v>
      </c>
      <c r="B52" s="89"/>
      <c r="C52" s="141"/>
      <c r="D52" s="89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39">
        <f t="shared" si="0"/>
        <v>0</v>
      </c>
      <c r="P52" s="141"/>
      <c r="Q52" s="141"/>
      <c r="R52" s="141"/>
      <c r="S52" s="128">
        <f t="shared" si="2"/>
        <v>0</v>
      </c>
      <c r="T52" s="98"/>
    </row>
    <row r="53" spans="1:20" s="381" customFormat="1" ht="102.75" hidden="1">
      <c r="A53" s="383" t="s">
        <v>75</v>
      </c>
      <c r="B53" s="89"/>
      <c r="C53" s="141"/>
      <c r="D53" s="89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39">
        <f t="shared" si="0"/>
        <v>0</v>
      </c>
      <c r="P53" s="141"/>
      <c r="Q53" s="141"/>
      <c r="R53" s="141"/>
      <c r="S53" s="128">
        <f t="shared" si="2"/>
        <v>0</v>
      </c>
      <c r="T53" s="98"/>
    </row>
    <row r="54" spans="1:20" s="381" customFormat="1" ht="26.25" hidden="1">
      <c r="A54" s="385" t="s">
        <v>254</v>
      </c>
      <c r="B54" s="89"/>
      <c r="C54" s="141">
        <f>SUM(C33:C53)</f>
        <v>0</v>
      </c>
      <c r="D54" s="89"/>
      <c r="E54" s="141">
        <f>SUM(E33:E53)</f>
        <v>0</v>
      </c>
      <c r="F54" s="141"/>
      <c r="G54" s="141"/>
      <c r="H54" s="141"/>
      <c r="I54" s="141"/>
      <c r="J54" s="141"/>
      <c r="K54" s="141">
        <f>SUM(K33:K53)</f>
        <v>0</v>
      </c>
      <c r="L54" s="141"/>
      <c r="M54" s="141">
        <f>SUM(M33:M53)</f>
        <v>0</v>
      </c>
      <c r="N54" s="141"/>
      <c r="O54" s="139">
        <f t="shared" si="0"/>
        <v>0</v>
      </c>
      <c r="P54" s="141"/>
      <c r="Q54" s="141">
        <f>SUM(Q33:Q53)</f>
        <v>0</v>
      </c>
      <c r="R54" s="141"/>
      <c r="S54" s="128">
        <f t="shared" si="2"/>
        <v>0</v>
      </c>
      <c r="T54" s="98"/>
    </row>
    <row r="55" spans="1:20" s="381" customFormat="1" ht="77.25" hidden="1">
      <c r="A55" s="383" t="s">
        <v>77</v>
      </c>
      <c r="B55" s="89"/>
      <c r="C55" s="141"/>
      <c r="D55" s="89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39">
        <f t="shared" si="0"/>
        <v>0</v>
      </c>
      <c r="P55" s="141"/>
      <c r="Q55" s="141"/>
      <c r="R55" s="141"/>
      <c r="S55" s="128">
        <f t="shared" si="2"/>
        <v>0</v>
      </c>
      <c r="T55" s="98"/>
    </row>
    <row r="56" spans="1:20" s="381" customFormat="1" ht="77.25" hidden="1">
      <c r="A56" s="383" t="s">
        <v>78</v>
      </c>
      <c r="B56" s="89"/>
      <c r="C56" s="93"/>
      <c r="D56" s="89"/>
      <c r="E56" s="93"/>
      <c r="F56" s="141"/>
      <c r="G56" s="93"/>
      <c r="H56" s="141"/>
      <c r="I56" s="93"/>
      <c r="J56" s="141"/>
      <c r="K56" s="93"/>
      <c r="L56" s="141"/>
      <c r="M56" s="93"/>
      <c r="N56" s="141"/>
      <c r="O56" s="139">
        <f t="shared" si="0"/>
        <v>0</v>
      </c>
      <c r="P56" s="141"/>
      <c r="Q56" s="93"/>
      <c r="R56" s="141"/>
      <c r="S56" s="128">
        <f t="shared" si="2"/>
        <v>0</v>
      </c>
      <c r="T56" s="98"/>
    </row>
    <row r="57" spans="1:20" s="381" customFormat="1" ht="51.75" hidden="1">
      <c r="A57" s="385" t="s">
        <v>79</v>
      </c>
      <c r="B57" s="89"/>
      <c r="C57" s="101">
        <f>SUM(C55:C56)</f>
        <v>0</v>
      </c>
      <c r="D57" s="90"/>
      <c r="E57" s="101">
        <f>SUM(E55:E56)</f>
        <v>0</v>
      </c>
      <c r="F57" s="139"/>
      <c r="G57" s="102"/>
      <c r="H57" s="139"/>
      <c r="I57" s="102"/>
      <c r="J57" s="139"/>
      <c r="K57" s="101">
        <f>SUM(K55:K56)</f>
        <v>0</v>
      </c>
      <c r="L57" s="139"/>
      <c r="M57" s="101">
        <f>SUM(M55:M56)</f>
        <v>0</v>
      </c>
      <c r="N57" s="139"/>
      <c r="O57" s="139">
        <f t="shared" si="0"/>
        <v>0</v>
      </c>
      <c r="P57" s="139"/>
      <c r="Q57" s="101">
        <f>SUM(Q55:Q56)</f>
        <v>0</v>
      </c>
      <c r="R57" s="139"/>
      <c r="S57" s="128">
        <f t="shared" si="2"/>
        <v>0</v>
      </c>
      <c r="T57" s="98"/>
    </row>
    <row r="58" spans="1:20" s="381" customFormat="1" ht="39" hidden="1">
      <c r="A58" s="385" t="s">
        <v>80</v>
      </c>
      <c r="B58" s="89"/>
      <c r="C58" s="101">
        <f>C54+C57</f>
        <v>0</v>
      </c>
      <c r="D58" s="90"/>
      <c r="E58" s="101">
        <f>E54+E57</f>
        <v>0</v>
      </c>
      <c r="F58" s="139"/>
      <c r="G58" s="102"/>
      <c r="H58" s="139"/>
      <c r="I58" s="102"/>
      <c r="J58" s="139"/>
      <c r="K58" s="101">
        <f>K54+K57</f>
        <v>0</v>
      </c>
      <c r="L58" s="139"/>
      <c r="M58" s="101">
        <f>M54+M57</f>
        <v>0</v>
      </c>
      <c r="N58" s="139"/>
      <c r="O58" s="139">
        <f t="shared" si="0"/>
        <v>0</v>
      </c>
      <c r="P58" s="139"/>
      <c r="Q58" s="101">
        <f>Q54+Q57</f>
        <v>0</v>
      </c>
      <c r="R58" s="139"/>
      <c r="S58" s="128">
        <f t="shared" si="2"/>
        <v>0</v>
      </c>
      <c r="T58" s="98"/>
    </row>
    <row r="59" spans="1:20" s="381" customFormat="1" ht="15" hidden="1">
      <c r="A59" s="169"/>
      <c r="B59" s="89"/>
      <c r="C59" s="93"/>
      <c r="D59" s="89"/>
      <c r="E59" s="93"/>
      <c r="F59" s="141"/>
      <c r="G59" s="93"/>
      <c r="H59" s="141"/>
      <c r="I59" s="93"/>
      <c r="J59" s="141"/>
      <c r="K59" s="93"/>
      <c r="L59" s="141"/>
      <c r="M59" s="93"/>
      <c r="N59" s="141"/>
      <c r="O59" s="139">
        <f t="shared" si="0"/>
        <v>0</v>
      </c>
      <c r="P59" s="141"/>
      <c r="Q59" s="141"/>
      <c r="R59" s="141"/>
      <c r="S59" s="128">
        <f t="shared" si="2"/>
        <v>0</v>
      </c>
      <c r="T59" s="98"/>
    </row>
    <row r="60" spans="1:20" s="381" customFormat="1" ht="25.5" hidden="1">
      <c r="A60" s="146" t="s">
        <v>255</v>
      </c>
      <c r="B60" s="89"/>
      <c r="C60" s="141"/>
      <c r="D60" s="89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39">
        <f t="shared" si="0"/>
        <v>0</v>
      </c>
      <c r="P60" s="141"/>
      <c r="Q60" s="141"/>
      <c r="R60" s="141"/>
      <c r="S60" s="128">
        <f t="shared" si="2"/>
        <v>0</v>
      </c>
      <c r="T60" s="85"/>
    </row>
    <row r="61" spans="1:20" s="381" customFormat="1" ht="7.5" customHeight="1">
      <c r="A61" s="89"/>
      <c r="B61" s="89"/>
      <c r="C61" s="147"/>
      <c r="D61" s="89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36"/>
      <c r="P61" s="147"/>
      <c r="Q61" s="137"/>
      <c r="R61" s="147"/>
      <c r="S61" s="136"/>
      <c r="T61" s="85"/>
    </row>
    <row r="62" spans="1:20" s="381" customFormat="1" ht="15.75" thickBot="1">
      <c r="A62" s="163" t="s">
        <v>352</v>
      </c>
      <c r="B62" s="84"/>
      <c r="C62" s="120">
        <f>C19+C30+C32+C60+C1+C15</f>
        <v>58363</v>
      </c>
      <c r="D62" s="88"/>
      <c r="E62" s="133">
        <f>E19+E30+E32+E60+E1+E15</f>
        <v>10072</v>
      </c>
      <c r="F62" s="134"/>
      <c r="G62" s="133">
        <f>G9+G27+G30</f>
        <v>0</v>
      </c>
      <c r="H62" s="134"/>
      <c r="I62" s="133">
        <f>I19+I30+I32+I60+I1+I15</f>
        <v>0</v>
      </c>
      <c r="J62" s="134"/>
      <c r="K62" s="133">
        <f>K19+K30+K32+K60+K1+K15</f>
        <v>0</v>
      </c>
      <c r="L62" s="134"/>
      <c r="M62" s="133">
        <f>M9+M27+M30</f>
        <v>-96201</v>
      </c>
      <c r="N62" s="134"/>
      <c r="O62" s="133">
        <f>O9+O27+O30</f>
        <v>-27766</v>
      </c>
      <c r="P62" s="134"/>
      <c r="Q62" s="133">
        <f>Q9+Q27+Q32</f>
        <v>-4459</v>
      </c>
      <c r="R62" s="134"/>
      <c r="S62" s="133">
        <f>S9+S27+S32</f>
        <v>-32225</v>
      </c>
      <c r="T62" s="86" t="s">
        <v>62</v>
      </c>
    </row>
    <row r="63" spans="1:20" s="381" customFormat="1" ht="9.75" customHeight="1">
      <c r="A63" s="162"/>
      <c r="B63" s="84"/>
      <c r="C63" s="132"/>
      <c r="D63" s="84"/>
      <c r="E63" s="132"/>
      <c r="F63" s="121"/>
      <c r="G63" s="132"/>
      <c r="H63" s="121"/>
      <c r="I63" s="132"/>
      <c r="J63" s="121"/>
      <c r="K63" s="132"/>
      <c r="L63" s="121"/>
      <c r="M63" s="132"/>
      <c r="N63" s="121"/>
      <c r="O63" s="126"/>
      <c r="P63" s="121"/>
      <c r="Q63" s="119"/>
      <c r="R63" s="121"/>
      <c r="S63" s="126"/>
      <c r="T63" s="86"/>
    </row>
    <row r="64" spans="1:20" s="381" customFormat="1" ht="51">
      <c r="A64" s="140" t="s">
        <v>258</v>
      </c>
      <c r="B64" s="87"/>
      <c r="C64" s="132">
        <v>0</v>
      </c>
      <c r="D64" s="87">
        <v>0</v>
      </c>
      <c r="E64" s="132">
        <v>0</v>
      </c>
      <c r="F64" s="121"/>
      <c r="G64" s="409">
        <v>492</v>
      </c>
      <c r="H64" s="121"/>
      <c r="I64" s="132"/>
      <c r="J64" s="121"/>
      <c r="K64" s="132"/>
      <c r="L64" s="121"/>
      <c r="M64" s="409">
        <f>42008-M27</f>
        <v>-15615</v>
      </c>
      <c r="N64" s="121"/>
      <c r="O64" s="148">
        <f>M64+G64+E64+C64</f>
        <v>-15123</v>
      </c>
      <c r="P64" s="121"/>
      <c r="Q64" s="409">
        <f>OFS!G102-OSK!Q62+4</f>
        <v>-2451</v>
      </c>
      <c r="R64" s="121"/>
      <c r="S64" s="148">
        <f>SUM(O64:Q64)</f>
        <v>-17574</v>
      </c>
      <c r="T64" s="86"/>
    </row>
    <row r="65" spans="1:20" s="381" customFormat="1" ht="15">
      <c r="A65" s="87"/>
      <c r="B65" s="87"/>
      <c r="C65" s="121"/>
      <c r="D65" s="87"/>
      <c r="E65" s="121"/>
      <c r="F65" s="121"/>
      <c r="G65" s="121"/>
      <c r="H65" s="121"/>
      <c r="I65" s="121"/>
      <c r="J65" s="121"/>
      <c r="K65" s="121"/>
      <c r="L65" s="121"/>
      <c r="M65" s="410"/>
      <c r="N65" s="121"/>
      <c r="O65" s="134"/>
      <c r="P65" s="121"/>
      <c r="Q65" s="410"/>
      <c r="R65" s="121"/>
      <c r="S65" s="134"/>
      <c r="T65" s="86"/>
    </row>
    <row r="66" spans="1:20" s="381" customFormat="1" ht="15.75" thickBot="1">
      <c r="A66" s="408" t="s">
        <v>250</v>
      </c>
      <c r="B66" s="84"/>
      <c r="C66" s="132"/>
      <c r="D66" s="84"/>
      <c r="E66" s="132"/>
      <c r="F66" s="121"/>
      <c r="G66" s="132"/>
      <c r="H66" s="121"/>
      <c r="I66" s="132"/>
      <c r="J66" s="121"/>
      <c r="K66" s="132"/>
      <c r="L66" s="121"/>
      <c r="M66" s="409">
        <f>-M30+6139</f>
        <v>20566</v>
      </c>
      <c r="N66" s="121"/>
      <c r="O66" s="148">
        <f>SUM(C66:M66)</f>
        <v>20566</v>
      </c>
      <c r="P66" s="121"/>
      <c r="Q66" s="409">
        <v>-4</v>
      </c>
      <c r="R66" s="121"/>
      <c r="S66" s="148">
        <f>SUM(O66:Q66)</f>
        <v>20562</v>
      </c>
      <c r="T66" s="86"/>
    </row>
    <row r="67" spans="1:20" s="381" customFormat="1" ht="9.75" customHeight="1">
      <c r="A67" s="380"/>
      <c r="B67" s="84"/>
      <c r="C67" s="386"/>
      <c r="D67" s="84"/>
      <c r="E67" s="386"/>
      <c r="F67" s="121"/>
      <c r="G67" s="386"/>
      <c r="H67" s="121"/>
      <c r="I67" s="386"/>
      <c r="J67" s="121"/>
      <c r="K67" s="386"/>
      <c r="L67" s="121"/>
      <c r="M67" s="386"/>
      <c r="N67" s="121"/>
      <c r="O67" s="387"/>
      <c r="P67" s="121"/>
      <c r="Q67" s="386"/>
      <c r="R67" s="121"/>
      <c r="S67" s="387"/>
      <c r="T67" s="86"/>
    </row>
    <row r="68" spans="1:20" s="381" customFormat="1" ht="26.25" thickBot="1">
      <c r="A68" s="163" t="str">
        <f>CONCATENATE("Преизчислен остатък към ",31,".",12,".",'[1]НАЧАЛО'!AC1-1," г.")</f>
        <v>Преизчислен остатък към 31.12.2011 г.</v>
      </c>
      <c r="B68" s="84"/>
      <c r="C68" s="133">
        <f>C62+C64+C66</f>
        <v>58363</v>
      </c>
      <c r="D68" s="88"/>
      <c r="E68" s="133">
        <f>E62+E64+E66</f>
        <v>10072</v>
      </c>
      <c r="F68" s="134"/>
      <c r="G68" s="133">
        <f>G62+G64</f>
        <v>492</v>
      </c>
      <c r="H68" s="134" t="e">
        <f>SUM(#REF!)</f>
        <v>#REF!</v>
      </c>
      <c r="I68" s="133">
        <f>I62+I64+I66</f>
        <v>0</v>
      </c>
      <c r="J68" s="134"/>
      <c r="K68" s="133">
        <f>K62+K64+K66</f>
        <v>0</v>
      </c>
      <c r="L68" s="134"/>
      <c r="M68" s="133">
        <f>M62+M64+M66</f>
        <v>-91250</v>
      </c>
      <c r="N68" s="134"/>
      <c r="O68" s="123">
        <f>SUM(O62:O66)</f>
        <v>-22323</v>
      </c>
      <c r="P68" s="134"/>
      <c r="Q68" s="123">
        <f>SUM(Q62:Q66)</f>
        <v>-6914</v>
      </c>
      <c r="R68" s="134"/>
      <c r="S68" s="123">
        <f>SUM(S62:S66)</f>
        <v>-29237</v>
      </c>
      <c r="T68" s="86"/>
    </row>
    <row r="69" spans="1:20" s="381" customFormat="1" ht="8.25" customHeight="1">
      <c r="A69" s="164"/>
      <c r="B69" s="84"/>
      <c r="C69" s="134"/>
      <c r="D69" s="88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6"/>
      <c r="P69" s="134"/>
      <c r="Q69" s="136"/>
      <c r="R69" s="134"/>
      <c r="S69" s="136"/>
      <c r="T69" s="86"/>
    </row>
    <row r="70" spans="1:20" s="381" customFormat="1" ht="15.75" thickBot="1">
      <c r="A70" s="163" t="s">
        <v>353</v>
      </c>
      <c r="B70" s="84"/>
      <c r="C70" s="133">
        <f>C62+C64</f>
        <v>58363</v>
      </c>
      <c r="D70" s="88"/>
      <c r="E70" s="133">
        <f>E62+E64</f>
        <v>10072</v>
      </c>
      <c r="F70" s="134"/>
      <c r="G70" s="133">
        <f>G62+G64</f>
        <v>492</v>
      </c>
      <c r="H70" s="134"/>
      <c r="I70" s="133">
        <f>I26+I37+I39+I68+I8+I22</f>
        <v>0</v>
      </c>
      <c r="J70" s="134"/>
      <c r="K70" s="133">
        <f>K26+K37+K39+K68+K8+K22</f>
        <v>0</v>
      </c>
      <c r="L70" s="134"/>
      <c r="M70" s="133">
        <f>M62+M64</f>
        <v>-111816</v>
      </c>
      <c r="N70" s="134"/>
      <c r="O70" s="133">
        <f>O62+O64</f>
        <v>-42889</v>
      </c>
      <c r="P70" s="134"/>
      <c r="Q70" s="133">
        <f>Q62+Q64</f>
        <v>-6910</v>
      </c>
      <c r="R70" s="134"/>
      <c r="S70" s="133">
        <f>S62+S64</f>
        <v>-49799</v>
      </c>
      <c r="T70" s="86" t="s">
        <v>62</v>
      </c>
    </row>
    <row r="71" spans="1:20" ht="8.25" customHeight="1">
      <c r="A71" s="164"/>
      <c r="B71" s="84"/>
      <c r="C71" s="134"/>
      <c r="D71" s="88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6"/>
      <c r="P71" s="134"/>
      <c r="Q71" s="136"/>
      <c r="R71" s="134"/>
      <c r="S71" s="136"/>
      <c r="T71" s="86"/>
    </row>
    <row r="72" spans="1:20" ht="26.25" thickBot="1">
      <c r="A72" s="163" t="s">
        <v>333</v>
      </c>
      <c r="B72" s="84"/>
      <c r="C72" s="133" t="s">
        <v>62</v>
      </c>
      <c r="D72" s="88"/>
      <c r="E72" s="133" t="s">
        <v>62</v>
      </c>
      <c r="F72" s="134"/>
      <c r="G72" s="133" t="s">
        <v>62</v>
      </c>
      <c r="H72" s="134" t="e">
        <f>SUM(#REF!)</f>
        <v>#REF!</v>
      </c>
      <c r="I72" s="133" t="s">
        <v>62</v>
      </c>
      <c r="J72" s="134"/>
      <c r="K72" s="133" t="s">
        <v>62</v>
      </c>
      <c r="L72" s="134"/>
      <c r="M72" s="133" t="s">
        <v>62</v>
      </c>
      <c r="N72" s="134"/>
      <c r="O72" s="123" t="s">
        <v>62</v>
      </c>
      <c r="P72" s="134"/>
      <c r="Q72" s="123" t="s">
        <v>62</v>
      </c>
      <c r="R72" s="134"/>
      <c r="S72" s="123" t="s">
        <v>62</v>
      </c>
      <c r="T72" s="86"/>
    </row>
    <row r="73" spans="1:20" ht="7.5" customHeight="1">
      <c r="A73" s="164"/>
      <c r="B73" s="84"/>
      <c r="C73" s="134"/>
      <c r="D73" s="88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6"/>
      <c r="P73" s="134"/>
      <c r="Q73" s="136"/>
      <c r="R73" s="134"/>
      <c r="S73" s="136"/>
      <c r="T73" s="86"/>
    </row>
    <row r="74" spans="1:20" ht="26.25" hidden="1" thickBot="1">
      <c r="A74" s="165" t="s">
        <v>241</v>
      </c>
      <c r="B74" s="89"/>
      <c r="C74" s="138">
        <f>SUM(C75:C84)</f>
        <v>0</v>
      </c>
      <c r="D74" s="90"/>
      <c r="E74" s="138">
        <f>SUM(E75:E84)</f>
        <v>0</v>
      </c>
      <c r="F74" s="139"/>
      <c r="G74" s="91">
        <f>SUM(G76:G83)</f>
        <v>-492</v>
      </c>
      <c r="H74" s="139"/>
      <c r="I74" s="138">
        <f>SUM(I75:I85)</f>
        <v>0</v>
      </c>
      <c r="J74" s="139"/>
      <c r="K74" s="138">
        <f>SUM(K75:K84)</f>
        <v>0</v>
      </c>
      <c r="L74" s="139"/>
      <c r="M74" s="138">
        <f>SUM(M75:M84)</f>
        <v>25802</v>
      </c>
      <c r="N74" s="139"/>
      <c r="O74" s="138">
        <f>SUM(O75:O84)</f>
        <v>25310</v>
      </c>
      <c r="P74" s="139"/>
      <c r="Q74" s="138">
        <f>SUM(Q75:Q84)</f>
        <v>6764</v>
      </c>
      <c r="R74" s="139"/>
      <c r="S74" s="138">
        <f>SUM(O74:Q74)</f>
        <v>32074</v>
      </c>
      <c r="T74" s="86"/>
    </row>
    <row r="75" spans="1:20" ht="15.75" hidden="1" thickTop="1">
      <c r="A75" s="140" t="s">
        <v>242</v>
      </c>
      <c r="B75" s="89"/>
      <c r="C75" s="129"/>
      <c r="D75" s="89"/>
      <c r="E75" s="129"/>
      <c r="F75" s="141"/>
      <c r="G75" s="129"/>
      <c r="H75" s="141"/>
      <c r="I75" s="129"/>
      <c r="J75" s="141"/>
      <c r="K75" s="129"/>
      <c r="L75" s="141"/>
      <c r="M75" s="129"/>
      <c r="N75" s="141"/>
      <c r="O75" s="128">
        <f aca="true" t="shared" si="3" ref="O75:O83">SUM(C75:M75)</f>
        <v>0</v>
      </c>
      <c r="P75" s="141"/>
      <c r="Q75" s="129"/>
      <c r="R75" s="141"/>
      <c r="S75" s="128">
        <f aca="true" t="shared" si="4" ref="S75:S83">SUM(O75:Q75)</f>
        <v>0</v>
      </c>
      <c r="T75" s="86"/>
    </row>
    <row r="76" spans="1:20" ht="15" hidden="1">
      <c r="A76" s="140" t="s">
        <v>243</v>
      </c>
      <c r="B76" s="89"/>
      <c r="C76" s="129"/>
      <c r="D76" s="89"/>
      <c r="E76" s="129"/>
      <c r="F76" s="141"/>
      <c r="G76" s="129"/>
      <c r="H76" s="141"/>
      <c r="I76" s="129"/>
      <c r="J76" s="141"/>
      <c r="K76" s="129"/>
      <c r="L76" s="141"/>
      <c r="M76" s="129"/>
      <c r="N76" s="141"/>
      <c r="O76" s="128">
        <f t="shared" si="3"/>
        <v>0</v>
      </c>
      <c r="P76" s="141"/>
      <c r="Q76" s="129"/>
      <c r="R76" s="141"/>
      <c r="S76" s="128">
        <f t="shared" si="4"/>
        <v>0</v>
      </c>
      <c r="T76" s="86"/>
    </row>
    <row r="77" spans="1:20" ht="64.5" hidden="1" thickTop="1">
      <c r="A77" s="140" t="s">
        <v>244</v>
      </c>
      <c r="B77" s="89"/>
      <c r="C77" s="129"/>
      <c r="D77" s="89"/>
      <c r="E77" s="129"/>
      <c r="F77" s="141"/>
      <c r="G77" s="129"/>
      <c r="H77" s="141"/>
      <c r="I77" s="129"/>
      <c r="J77" s="141"/>
      <c r="K77" s="129"/>
      <c r="L77" s="141"/>
      <c r="M77" s="129"/>
      <c r="N77" s="141"/>
      <c r="O77" s="128">
        <f>SUM(C77:M77)</f>
        <v>0</v>
      </c>
      <c r="P77" s="141"/>
      <c r="Q77" s="129"/>
      <c r="R77" s="141"/>
      <c r="S77" s="128">
        <f>SUM(O77:Q77)</f>
        <v>0</v>
      </c>
      <c r="T77" s="86"/>
    </row>
    <row r="78" spans="1:20" ht="38.25" hidden="1">
      <c r="A78" s="140" t="s">
        <v>245</v>
      </c>
      <c r="B78" s="89"/>
      <c r="C78" s="129"/>
      <c r="D78" s="89"/>
      <c r="E78" s="129"/>
      <c r="F78" s="141"/>
      <c r="G78" s="129"/>
      <c r="H78" s="141"/>
      <c r="I78" s="129"/>
      <c r="J78" s="141"/>
      <c r="K78" s="129"/>
      <c r="L78" s="141"/>
      <c r="M78" s="129"/>
      <c r="N78" s="141"/>
      <c r="O78" s="128">
        <f>SUM(C78:M78)</f>
        <v>0</v>
      </c>
      <c r="P78" s="141"/>
      <c r="Q78" s="129"/>
      <c r="R78" s="141"/>
      <c r="S78" s="128">
        <f>SUM(O78:Q78)</f>
        <v>0</v>
      </c>
      <c r="T78" s="86"/>
    </row>
    <row r="79" spans="1:20" ht="25.5" hidden="1">
      <c r="A79" s="140" t="s">
        <v>246</v>
      </c>
      <c r="B79" s="89"/>
      <c r="C79" s="129"/>
      <c r="D79" s="89"/>
      <c r="E79" s="129"/>
      <c r="F79" s="141"/>
      <c r="G79" s="129"/>
      <c r="H79" s="141"/>
      <c r="I79" s="129"/>
      <c r="J79" s="141"/>
      <c r="K79" s="129"/>
      <c r="L79" s="141"/>
      <c r="M79" s="129"/>
      <c r="N79" s="141"/>
      <c r="O79" s="128">
        <f t="shared" si="3"/>
        <v>0</v>
      </c>
      <c r="P79" s="141"/>
      <c r="Q79" s="129"/>
      <c r="R79" s="141"/>
      <c r="S79" s="128">
        <f t="shared" si="4"/>
        <v>0</v>
      </c>
      <c r="T79" s="86"/>
    </row>
    <row r="80" spans="1:20" ht="38.25" hidden="1">
      <c r="A80" s="140" t="s">
        <v>247</v>
      </c>
      <c r="B80" s="89"/>
      <c r="C80" s="129"/>
      <c r="D80" s="89"/>
      <c r="E80" s="129"/>
      <c r="F80" s="141"/>
      <c r="G80" s="129"/>
      <c r="H80" s="141"/>
      <c r="I80" s="129"/>
      <c r="J80" s="141"/>
      <c r="K80" s="129"/>
      <c r="L80" s="141"/>
      <c r="M80" s="129"/>
      <c r="N80" s="141"/>
      <c r="O80" s="128">
        <f t="shared" si="3"/>
        <v>0</v>
      </c>
      <c r="P80" s="141"/>
      <c r="Q80" s="129"/>
      <c r="R80" s="141"/>
      <c r="S80" s="128">
        <f t="shared" si="4"/>
        <v>0</v>
      </c>
      <c r="T80" s="86"/>
    </row>
    <row r="81" spans="1:20" ht="25.5" hidden="1">
      <c r="A81" s="140" t="s">
        <v>248</v>
      </c>
      <c r="B81" s="89"/>
      <c r="C81" s="129"/>
      <c r="D81" s="89"/>
      <c r="E81" s="129"/>
      <c r="F81" s="141"/>
      <c r="G81" s="129"/>
      <c r="H81" s="141"/>
      <c r="I81" s="129"/>
      <c r="J81" s="141"/>
      <c r="K81" s="129"/>
      <c r="L81" s="141"/>
      <c r="M81" s="129"/>
      <c r="N81" s="141"/>
      <c r="O81" s="128">
        <f t="shared" si="3"/>
        <v>0</v>
      </c>
      <c r="P81" s="141"/>
      <c r="Q81" s="129"/>
      <c r="R81" s="141"/>
      <c r="S81" s="128">
        <f t="shared" si="4"/>
        <v>0</v>
      </c>
      <c r="T81" s="86"/>
    </row>
    <row r="82" spans="1:20" ht="51">
      <c r="A82" s="140" t="s">
        <v>258</v>
      </c>
      <c r="B82" s="89"/>
      <c r="C82" s="129"/>
      <c r="D82" s="89"/>
      <c r="E82" s="129"/>
      <c r="F82" s="141"/>
      <c r="G82" s="368">
        <v>-492</v>
      </c>
      <c r="H82" s="141"/>
      <c r="I82" s="129"/>
      <c r="J82" s="141"/>
      <c r="K82" s="129"/>
      <c r="L82" s="141"/>
      <c r="M82" s="368">
        <f>24427+3794+1073-3490-2</f>
        <v>25802</v>
      </c>
      <c r="N82" s="141"/>
      <c r="O82" s="128">
        <f t="shared" si="3"/>
        <v>25310</v>
      </c>
      <c r="P82" s="141"/>
      <c r="Q82" s="368">
        <f>6914-150</f>
        <v>6764</v>
      </c>
      <c r="R82" s="141"/>
      <c r="S82" s="128">
        <f t="shared" si="4"/>
        <v>32074</v>
      </c>
      <c r="T82" s="86"/>
    </row>
    <row r="83" spans="1:20" ht="38.25" hidden="1">
      <c r="A83" s="140" t="s">
        <v>249</v>
      </c>
      <c r="B83" s="89"/>
      <c r="C83" s="129"/>
      <c r="D83" s="89"/>
      <c r="E83" s="129"/>
      <c r="F83" s="141"/>
      <c r="G83" s="129"/>
      <c r="H83" s="141"/>
      <c r="I83" s="129"/>
      <c r="J83" s="141"/>
      <c r="K83" s="129"/>
      <c r="L83" s="141"/>
      <c r="M83" s="368"/>
      <c r="N83" s="141"/>
      <c r="O83" s="128">
        <f t="shared" si="3"/>
        <v>0</v>
      </c>
      <c r="P83" s="141"/>
      <c r="Q83" s="129"/>
      <c r="R83" s="141"/>
      <c r="S83" s="128">
        <f t="shared" si="4"/>
        <v>0</v>
      </c>
      <c r="T83" s="86"/>
    </row>
    <row r="84" spans="1:20" ht="7.5" customHeight="1">
      <c r="A84" s="142"/>
      <c r="B84" s="89"/>
      <c r="C84" s="141"/>
      <c r="D84" s="89"/>
      <c r="E84" s="141"/>
      <c r="F84" s="141"/>
      <c r="G84" s="141"/>
      <c r="H84" s="141"/>
      <c r="I84" s="141"/>
      <c r="J84" s="141"/>
      <c r="K84" s="141"/>
      <c r="L84" s="141"/>
      <c r="M84" s="147"/>
      <c r="N84" s="141"/>
      <c r="O84" s="139"/>
      <c r="P84" s="141"/>
      <c r="Q84" s="141"/>
      <c r="R84" s="141"/>
      <c r="S84" s="139"/>
      <c r="T84" s="85"/>
    </row>
    <row r="85" spans="1:20" ht="26.25" thickBot="1">
      <c r="A85" s="170" t="s">
        <v>250</v>
      </c>
      <c r="B85" s="89"/>
      <c r="C85" s="92"/>
      <c r="D85" s="89"/>
      <c r="E85" s="92"/>
      <c r="F85" s="89"/>
      <c r="G85" s="92"/>
      <c r="H85" s="89"/>
      <c r="I85" s="92"/>
      <c r="J85" s="141"/>
      <c r="K85" s="92"/>
      <c r="L85" s="141"/>
      <c r="M85" s="369">
        <f>OD!E55</f>
        <v>2346</v>
      </c>
      <c r="N85" s="141"/>
      <c r="O85" s="143">
        <f>SUM(C85:M85)</f>
        <v>2346</v>
      </c>
      <c r="P85" s="141"/>
      <c r="Q85" s="375">
        <f>OD!E56</f>
        <v>-11</v>
      </c>
      <c r="R85" s="141"/>
      <c r="S85" s="143">
        <f>SUM(O85:Q85)</f>
        <v>2335</v>
      </c>
      <c r="T85" s="85"/>
    </row>
    <row r="86" spans="1:20" ht="6.75" customHeight="1">
      <c r="A86" s="167"/>
      <c r="B86" s="89"/>
      <c r="C86" s="93"/>
      <c r="D86" s="89"/>
      <c r="E86" s="93"/>
      <c r="F86" s="89"/>
      <c r="G86" s="93"/>
      <c r="H86" s="89"/>
      <c r="I86" s="93"/>
      <c r="J86" s="141"/>
      <c r="K86" s="93"/>
      <c r="L86" s="141"/>
      <c r="M86" s="94"/>
      <c r="N86" s="141"/>
      <c r="O86" s="139"/>
      <c r="P86" s="141"/>
      <c r="Q86" s="141"/>
      <c r="R86" s="141"/>
      <c r="S86" s="139"/>
      <c r="T86" s="85"/>
    </row>
    <row r="87" spans="1:20" ht="15.75" hidden="1" thickBot="1">
      <c r="A87" s="166" t="s">
        <v>251</v>
      </c>
      <c r="B87" s="89"/>
      <c r="C87" s="95">
        <f>C113</f>
        <v>0</v>
      </c>
      <c r="D87" s="96"/>
      <c r="E87" s="95">
        <f>E113</f>
        <v>0</v>
      </c>
      <c r="F87" s="144"/>
      <c r="G87" s="97">
        <f>SUM(G88:G110)</f>
        <v>0</v>
      </c>
      <c r="H87" s="144"/>
      <c r="I87" s="95">
        <f>SUM(I88:I110)</f>
        <v>0</v>
      </c>
      <c r="J87" s="144"/>
      <c r="K87" s="95">
        <f>K113</f>
        <v>0</v>
      </c>
      <c r="L87" s="144"/>
      <c r="M87" s="95">
        <f>M113</f>
        <v>0</v>
      </c>
      <c r="N87" s="144"/>
      <c r="O87" s="149">
        <f aca="true" t="shared" si="5" ref="O87:O113">SUM(C87:M87)</f>
        <v>0</v>
      </c>
      <c r="P87" s="144"/>
      <c r="Q87" s="95">
        <f>Q113</f>
        <v>0</v>
      </c>
      <c r="R87" s="139"/>
      <c r="S87" s="143">
        <f>SUM(O87:Q87)</f>
        <v>0</v>
      </c>
      <c r="T87" s="98"/>
    </row>
    <row r="88" spans="1:20" ht="39" hidden="1">
      <c r="A88" s="99" t="s">
        <v>252</v>
      </c>
      <c r="B88" s="89"/>
      <c r="C88" s="141"/>
      <c r="D88" s="89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39">
        <f t="shared" si="5"/>
        <v>0</v>
      </c>
      <c r="P88" s="141"/>
      <c r="Q88" s="141"/>
      <c r="R88" s="141"/>
      <c r="S88" s="128">
        <f aca="true" t="shared" si="6" ref="S88:S115">SUM(O88:Q88)</f>
        <v>0</v>
      </c>
      <c r="T88" s="98"/>
    </row>
    <row r="89" spans="1:20" ht="26.25" hidden="1">
      <c r="A89" s="99" t="s">
        <v>53</v>
      </c>
      <c r="B89" s="89"/>
      <c r="C89" s="141"/>
      <c r="D89" s="89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39">
        <f t="shared" si="5"/>
        <v>0</v>
      </c>
      <c r="P89" s="141"/>
      <c r="Q89" s="141"/>
      <c r="R89" s="141"/>
      <c r="S89" s="128">
        <f t="shared" si="6"/>
        <v>0</v>
      </c>
      <c r="T89" s="98"/>
    </row>
    <row r="90" spans="1:20" ht="39" hidden="1">
      <c r="A90" s="99" t="s">
        <v>54</v>
      </c>
      <c r="B90" s="89"/>
      <c r="C90" s="141"/>
      <c r="D90" s="89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39">
        <f t="shared" si="5"/>
        <v>0</v>
      </c>
      <c r="P90" s="141"/>
      <c r="Q90" s="141"/>
      <c r="R90" s="141"/>
      <c r="S90" s="128">
        <f t="shared" si="6"/>
        <v>0</v>
      </c>
      <c r="T90" s="98"/>
    </row>
    <row r="91" spans="1:20" ht="39" hidden="1">
      <c r="A91" s="99" t="s">
        <v>55</v>
      </c>
      <c r="B91" s="89"/>
      <c r="C91" s="141"/>
      <c r="D91" s="89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39">
        <f t="shared" si="5"/>
        <v>0</v>
      </c>
      <c r="P91" s="141"/>
      <c r="Q91" s="141"/>
      <c r="R91" s="141"/>
      <c r="S91" s="128">
        <f t="shared" si="6"/>
        <v>0</v>
      </c>
      <c r="T91" s="98"/>
    </row>
    <row r="92" spans="1:20" ht="39" hidden="1">
      <c r="A92" s="99" t="s">
        <v>56</v>
      </c>
      <c r="B92" s="89"/>
      <c r="C92" s="141"/>
      <c r="D92" s="89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39">
        <f t="shared" si="5"/>
        <v>0</v>
      </c>
      <c r="P92" s="141"/>
      <c r="Q92" s="141"/>
      <c r="R92" s="141"/>
      <c r="S92" s="128">
        <f t="shared" si="6"/>
        <v>0</v>
      </c>
      <c r="T92" s="98"/>
    </row>
    <row r="93" spans="1:20" ht="64.5" hidden="1">
      <c r="A93" s="99" t="s">
        <v>57</v>
      </c>
      <c r="B93" s="89"/>
      <c r="C93" s="141"/>
      <c r="D93" s="89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39">
        <f t="shared" si="5"/>
        <v>0</v>
      </c>
      <c r="P93" s="141"/>
      <c r="Q93" s="141"/>
      <c r="R93" s="141"/>
      <c r="S93" s="128">
        <f t="shared" si="6"/>
        <v>0</v>
      </c>
      <c r="T93" s="98"/>
    </row>
    <row r="94" spans="1:20" ht="51" hidden="1">
      <c r="A94" s="168" t="s">
        <v>58</v>
      </c>
      <c r="B94" s="89"/>
      <c r="C94" s="141"/>
      <c r="D94" s="89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39">
        <f t="shared" si="5"/>
        <v>0</v>
      </c>
      <c r="P94" s="141"/>
      <c r="Q94" s="141"/>
      <c r="R94" s="141"/>
      <c r="S94" s="128">
        <f t="shared" si="6"/>
        <v>0</v>
      </c>
      <c r="T94" s="98"/>
    </row>
    <row r="95" spans="1:20" ht="38.25" hidden="1">
      <c r="A95" s="168" t="s">
        <v>61</v>
      </c>
      <c r="B95" s="89"/>
      <c r="C95" s="141"/>
      <c r="D95" s="89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39">
        <f t="shared" si="5"/>
        <v>0</v>
      </c>
      <c r="P95" s="141"/>
      <c r="Q95" s="141"/>
      <c r="R95" s="141"/>
      <c r="S95" s="128">
        <f t="shared" si="6"/>
        <v>0</v>
      </c>
      <c r="T95" s="98"/>
    </row>
    <row r="96" spans="1:20" ht="51.75" hidden="1">
      <c r="A96" s="99" t="s">
        <v>63</v>
      </c>
      <c r="B96" s="89"/>
      <c r="C96" s="141"/>
      <c r="D96" s="89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39">
        <f t="shared" si="5"/>
        <v>0</v>
      </c>
      <c r="P96" s="141"/>
      <c r="Q96" s="141"/>
      <c r="R96" s="141"/>
      <c r="S96" s="128">
        <f t="shared" si="6"/>
        <v>0</v>
      </c>
      <c r="T96" s="98"/>
    </row>
    <row r="97" spans="1:20" ht="64.5" hidden="1">
      <c r="A97" s="99" t="s">
        <v>64</v>
      </c>
      <c r="B97" s="89"/>
      <c r="C97" s="141"/>
      <c r="D97" s="89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39">
        <f t="shared" si="5"/>
        <v>0</v>
      </c>
      <c r="P97" s="141"/>
      <c r="Q97" s="141"/>
      <c r="R97" s="141"/>
      <c r="S97" s="128">
        <f t="shared" si="6"/>
        <v>0</v>
      </c>
      <c r="T97" s="98"/>
    </row>
    <row r="98" spans="1:20" ht="25.5" hidden="1">
      <c r="A98" s="168" t="s">
        <v>65</v>
      </c>
      <c r="B98" s="89"/>
      <c r="C98" s="141"/>
      <c r="D98" s="89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39">
        <f t="shared" si="5"/>
        <v>0</v>
      </c>
      <c r="P98" s="141"/>
      <c r="Q98" s="141"/>
      <c r="R98" s="141"/>
      <c r="S98" s="128">
        <f t="shared" si="6"/>
        <v>0</v>
      </c>
      <c r="T98" s="98"/>
    </row>
    <row r="99" spans="1:20" ht="51" hidden="1">
      <c r="A99" s="168" t="s">
        <v>66</v>
      </c>
      <c r="B99" s="89"/>
      <c r="C99" s="141"/>
      <c r="D99" s="89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39">
        <f t="shared" si="5"/>
        <v>0</v>
      </c>
      <c r="P99" s="141"/>
      <c r="Q99" s="141"/>
      <c r="R99" s="141"/>
      <c r="S99" s="128">
        <f t="shared" si="6"/>
        <v>0</v>
      </c>
      <c r="T99" s="98"/>
    </row>
    <row r="100" spans="1:20" ht="51" hidden="1">
      <c r="A100" s="168" t="s">
        <v>67</v>
      </c>
      <c r="B100" s="89"/>
      <c r="C100" s="141"/>
      <c r="D100" s="89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39">
        <f t="shared" si="5"/>
        <v>0</v>
      </c>
      <c r="P100" s="141"/>
      <c r="Q100" s="141"/>
      <c r="R100" s="141"/>
      <c r="S100" s="128">
        <f t="shared" si="6"/>
        <v>0</v>
      </c>
      <c r="T100" s="98"/>
    </row>
    <row r="101" spans="1:20" ht="25.5" hidden="1">
      <c r="A101" s="168" t="s">
        <v>68</v>
      </c>
      <c r="B101" s="89"/>
      <c r="C101" s="141"/>
      <c r="D101" s="89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39">
        <f t="shared" si="5"/>
        <v>0</v>
      </c>
      <c r="P101" s="141"/>
      <c r="Q101" s="141"/>
      <c r="R101" s="141"/>
      <c r="S101" s="128">
        <f t="shared" si="6"/>
        <v>0</v>
      </c>
      <c r="T101" s="98"/>
    </row>
    <row r="102" spans="1:20" ht="39" hidden="1">
      <c r="A102" s="99" t="s">
        <v>69</v>
      </c>
      <c r="B102" s="89"/>
      <c r="C102" s="141"/>
      <c r="D102" s="89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39">
        <f t="shared" si="5"/>
        <v>0</v>
      </c>
      <c r="P102" s="141"/>
      <c r="Q102" s="141"/>
      <c r="R102" s="141"/>
      <c r="S102" s="128">
        <f t="shared" si="6"/>
        <v>0</v>
      </c>
      <c r="T102" s="98"/>
    </row>
    <row r="103" spans="1:20" ht="51.75" hidden="1">
      <c r="A103" s="99" t="s">
        <v>70</v>
      </c>
      <c r="B103" s="89"/>
      <c r="C103" s="141"/>
      <c r="D103" s="89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39">
        <f t="shared" si="5"/>
        <v>0</v>
      </c>
      <c r="P103" s="141"/>
      <c r="Q103" s="141"/>
      <c r="R103" s="141"/>
      <c r="S103" s="128">
        <f t="shared" si="6"/>
        <v>0</v>
      </c>
      <c r="T103" s="98"/>
    </row>
    <row r="104" spans="1:20" ht="153" hidden="1">
      <c r="A104" s="100" t="s">
        <v>253</v>
      </c>
      <c r="B104" s="89"/>
      <c r="C104" s="141"/>
      <c r="D104" s="89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39">
        <f t="shared" si="5"/>
        <v>0</v>
      </c>
      <c r="P104" s="141"/>
      <c r="Q104" s="141"/>
      <c r="R104" s="141"/>
      <c r="S104" s="128">
        <f>SUM(O104:Q104)</f>
        <v>0</v>
      </c>
      <c r="T104" s="98"/>
    </row>
    <row r="105" spans="1:20" ht="39" hidden="1">
      <c r="A105" s="99" t="s">
        <v>72</v>
      </c>
      <c r="B105" s="89"/>
      <c r="C105" s="141"/>
      <c r="D105" s="89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39">
        <f t="shared" si="5"/>
        <v>0</v>
      </c>
      <c r="P105" s="141"/>
      <c r="Q105" s="141"/>
      <c r="R105" s="141"/>
      <c r="S105" s="128">
        <f t="shared" si="6"/>
        <v>0</v>
      </c>
      <c r="T105" s="98"/>
    </row>
    <row r="106" spans="1:20" ht="51.75" hidden="1">
      <c r="A106" s="99" t="s">
        <v>73</v>
      </c>
      <c r="B106" s="89"/>
      <c r="C106" s="141"/>
      <c r="D106" s="89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39">
        <f t="shared" si="5"/>
        <v>0</v>
      </c>
      <c r="P106" s="141"/>
      <c r="Q106" s="141"/>
      <c r="R106" s="141"/>
      <c r="S106" s="128">
        <f t="shared" si="6"/>
        <v>0</v>
      </c>
      <c r="T106" s="98"/>
    </row>
    <row r="107" spans="1:20" ht="64.5" hidden="1">
      <c r="A107" s="99" t="s">
        <v>74</v>
      </c>
      <c r="B107" s="89"/>
      <c r="C107" s="141"/>
      <c r="D107" s="89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39">
        <f t="shared" si="5"/>
        <v>0</v>
      </c>
      <c r="P107" s="141"/>
      <c r="Q107" s="141"/>
      <c r="R107" s="141"/>
      <c r="S107" s="128">
        <f t="shared" si="6"/>
        <v>0</v>
      </c>
      <c r="T107" s="98"/>
    </row>
    <row r="108" spans="1:20" ht="102.75" hidden="1">
      <c r="A108" s="99" t="s">
        <v>75</v>
      </c>
      <c r="B108" s="89"/>
      <c r="C108" s="141"/>
      <c r="D108" s="89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39">
        <f t="shared" si="5"/>
        <v>0</v>
      </c>
      <c r="P108" s="141"/>
      <c r="Q108" s="141"/>
      <c r="R108" s="141"/>
      <c r="S108" s="128">
        <f t="shared" si="6"/>
        <v>0</v>
      </c>
      <c r="T108" s="98"/>
    </row>
    <row r="109" spans="1:20" ht="26.25" hidden="1">
      <c r="A109" s="145" t="s">
        <v>254</v>
      </c>
      <c r="B109" s="89"/>
      <c r="C109" s="139">
        <f>SUM(C88:C108)</f>
        <v>0</v>
      </c>
      <c r="D109" s="90"/>
      <c r="E109" s="139">
        <f>SUM(E88:E108)</f>
        <v>0</v>
      </c>
      <c r="F109" s="139"/>
      <c r="G109" s="139"/>
      <c r="H109" s="139"/>
      <c r="I109" s="139"/>
      <c r="J109" s="139"/>
      <c r="K109" s="139">
        <f>SUM(K88:K108)</f>
        <v>0</v>
      </c>
      <c r="L109" s="139"/>
      <c r="M109" s="139">
        <f>SUM(M88:M108)</f>
        <v>0</v>
      </c>
      <c r="N109" s="139"/>
      <c r="O109" s="139">
        <f t="shared" si="5"/>
        <v>0</v>
      </c>
      <c r="P109" s="139"/>
      <c r="Q109" s="139">
        <f>SUM(Q88:Q108)</f>
        <v>0</v>
      </c>
      <c r="R109" s="139"/>
      <c r="S109" s="128">
        <f t="shared" si="6"/>
        <v>0</v>
      </c>
      <c r="T109" s="98"/>
    </row>
    <row r="110" spans="1:20" ht="77.25" hidden="1">
      <c r="A110" s="99" t="s">
        <v>77</v>
      </c>
      <c r="B110" s="89"/>
      <c r="C110" s="141"/>
      <c r="D110" s="89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39">
        <f t="shared" si="5"/>
        <v>0</v>
      </c>
      <c r="P110" s="141"/>
      <c r="Q110" s="141"/>
      <c r="R110" s="141"/>
      <c r="S110" s="128">
        <f t="shared" si="6"/>
        <v>0</v>
      </c>
      <c r="T110" s="98"/>
    </row>
    <row r="111" spans="1:20" ht="77.25" hidden="1">
      <c r="A111" s="99" t="s">
        <v>78</v>
      </c>
      <c r="B111" s="89"/>
      <c r="C111" s="93"/>
      <c r="D111" s="89"/>
      <c r="E111" s="93"/>
      <c r="F111" s="141"/>
      <c r="G111" s="93"/>
      <c r="H111" s="141"/>
      <c r="I111" s="93"/>
      <c r="J111" s="141"/>
      <c r="K111" s="93"/>
      <c r="L111" s="141"/>
      <c r="M111" s="93"/>
      <c r="N111" s="141"/>
      <c r="O111" s="139">
        <f t="shared" si="5"/>
        <v>0</v>
      </c>
      <c r="P111" s="141"/>
      <c r="Q111" s="93"/>
      <c r="R111" s="141"/>
      <c r="S111" s="128">
        <f t="shared" si="6"/>
        <v>0</v>
      </c>
      <c r="T111" s="98"/>
    </row>
    <row r="112" spans="1:20" ht="51.75" hidden="1">
      <c r="A112" s="145" t="s">
        <v>79</v>
      </c>
      <c r="B112" s="89"/>
      <c r="C112" s="101">
        <f>SUM(C110:C111)</f>
        <v>0</v>
      </c>
      <c r="D112" s="90"/>
      <c r="E112" s="101">
        <f>SUM(E110:E111)</f>
        <v>0</v>
      </c>
      <c r="F112" s="139"/>
      <c r="G112" s="102"/>
      <c r="H112" s="139"/>
      <c r="I112" s="102"/>
      <c r="J112" s="139"/>
      <c r="K112" s="101">
        <f>SUM(K110:K111)</f>
        <v>0</v>
      </c>
      <c r="L112" s="139"/>
      <c r="M112" s="101">
        <f>SUM(M110:M111)</f>
        <v>0</v>
      </c>
      <c r="N112" s="139"/>
      <c r="O112" s="139">
        <f t="shared" si="5"/>
        <v>0</v>
      </c>
      <c r="P112" s="139"/>
      <c r="Q112" s="101">
        <f>SUM(Q110:Q111)</f>
        <v>0</v>
      </c>
      <c r="R112" s="139"/>
      <c r="S112" s="128">
        <f>SUM(O112:Q112)</f>
        <v>0</v>
      </c>
      <c r="T112" s="98"/>
    </row>
    <row r="113" spans="1:20" ht="39" hidden="1">
      <c r="A113" s="145" t="s">
        <v>80</v>
      </c>
      <c r="B113" s="89"/>
      <c r="C113" s="101">
        <f>C109+C112</f>
        <v>0</v>
      </c>
      <c r="D113" s="90"/>
      <c r="E113" s="101">
        <f>E109+E112</f>
        <v>0</v>
      </c>
      <c r="F113" s="139"/>
      <c r="G113" s="102"/>
      <c r="H113" s="139"/>
      <c r="I113" s="102"/>
      <c r="J113" s="139"/>
      <c r="K113" s="101">
        <f>K109+K112</f>
        <v>0</v>
      </c>
      <c r="L113" s="139"/>
      <c r="M113" s="101">
        <f>M109+M112</f>
        <v>0</v>
      </c>
      <c r="N113" s="139"/>
      <c r="O113" s="139">
        <f t="shared" si="5"/>
        <v>0</v>
      </c>
      <c r="P113" s="139"/>
      <c r="Q113" s="101">
        <f>Q109+Q112</f>
        <v>0</v>
      </c>
      <c r="R113" s="139"/>
      <c r="S113" s="128">
        <f t="shared" si="6"/>
        <v>0</v>
      </c>
      <c r="T113" s="98"/>
    </row>
    <row r="114" spans="1:20" ht="15" hidden="1">
      <c r="A114" s="169"/>
      <c r="B114" s="89"/>
      <c r="C114" s="93"/>
      <c r="D114" s="89"/>
      <c r="E114" s="93"/>
      <c r="F114" s="141"/>
      <c r="G114" s="93"/>
      <c r="H114" s="141"/>
      <c r="I114" s="93"/>
      <c r="J114" s="141"/>
      <c r="K114" s="93"/>
      <c r="L114" s="141"/>
      <c r="M114" s="93"/>
      <c r="N114" s="141"/>
      <c r="O114" s="139">
        <f>SUM(C114:M114)</f>
        <v>0</v>
      </c>
      <c r="P114" s="141"/>
      <c r="Q114" s="141"/>
      <c r="R114" s="141"/>
      <c r="S114" s="128">
        <f t="shared" si="6"/>
        <v>0</v>
      </c>
      <c r="T114" s="98"/>
    </row>
    <row r="115" spans="1:20" ht="25.5" hidden="1">
      <c r="A115" s="146" t="s">
        <v>255</v>
      </c>
      <c r="B115" s="89"/>
      <c r="C115" s="141"/>
      <c r="D115" s="89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39">
        <f>SUM(C115:M115)</f>
        <v>0</v>
      </c>
      <c r="P115" s="141"/>
      <c r="Q115" s="141"/>
      <c r="R115" s="141"/>
      <c r="S115" s="128">
        <f t="shared" si="6"/>
        <v>0</v>
      </c>
      <c r="T115" s="85"/>
    </row>
    <row r="116" spans="1:20" ht="15" hidden="1">
      <c r="A116" s="89"/>
      <c r="B116" s="89"/>
      <c r="C116" s="147"/>
      <c r="D116" s="89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36"/>
      <c r="P116" s="147"/>
      <c r="Q116" s="137"/>
      <c r="R116" s="147"/>
      <c r="S116" s="136"/>
      <c r="T116" s="86"/>
    </row>
    <row r="117" spans="1:20" ht="15.75" thickBot="1">
      <c r="A117" s="163" t="s">
        <v>354</v>
      </c>
      <c r="B117" s="84"/>
      <c r="C117" s="133">
        <f>C87+C85+C74+C68+C115</f>
        <v>58363</v>
      </c>
      <c r="D117" s="88"/>
      <c r="E117" s="133">
        <f>E87+E85+E74+E68+E115</f>
        <v>10072</v>
      </c>
      <c r="F117" s="134"/>
      <c r="G117" s="133">
        <f>G87+G85+G74+G68</f>
        <v>0</v>
      </c>
      <c r="H117" s="134"/>
      <c r="I117" s="133">
        <f>I87+I85+I74+I68</f>
        <v>0</v>
      </c>
      <c r="J117" s="134"/>
      <c r="K117" s="133">
        <f>K87+K85+K74+K68+K115</f>
        <v>0</v>
      </c>
      <c r="L117" s="134"/>
      <c r="M117" s="133">
        <f>M87+M85+M74+M68+M115</f>
        <v>-63102</v>
      </c>
      <c r="N117" s="134"/>
      <c r="O117" s="133">
        <f>O87+O85+O74+O68+O115</f>
        <v>5333</v>
      </c>
      <c r="P117" s="134"/>
      <c r="Q117" s="133">
        <f>Q87+Q85+Q74+Q68+Q115</f>
        <v>-161</v>
      </c>
      <c r="R117" s="134"/>
      <c r="S117" s="133">
        <f>S87+S85+S74+S68+S115</f>
        <v>5172</v>
      </c>
      <c r="T117" s="86"/>
    </row>
    <row r="118" spans="1:20" ht="15">
      <c r="A118" s="171">
        <f>IF(AND(C118="",E118="",K118="",M118="",O118=""),"","Разлика в перата между СК и БАЛАНСА!")</f>
      </c>
      <c r="B118" s="150"/>
      <c r="C118" s="151">
        <f>IF('[1]СК'!C$114='[1]баланс'!E$75,"",'[1]СК'!C$114-'[1]баланс'!E$75)</f>
      </c>
      <c r="D118" s="150"/>
      <c r="E118" s="151">
        <f>IF('[1]СК'!E$114='[1]баланс'!E$80,"",'[1]СК'!E$114-'[1]баланс'!E$80)</f>
      </c>
      <c r="F118" s="426">
        <f>IF(K118="","","Разлика резерви общо:")</f>
      </c>
      <c r="G118" s="426"/>
      <c r="H118" s="426"/>
      <c r="I118" s="426"/>
      <c r="J118" s="426"/>
      <c r="K118" s="152">
        <f>IF(G$117+I$117+K$117='[1]баланс'!E$82,"",'[1]СК'!G114+'[1]СК'!I114+'[1]СК'!K114-'[1]баланс'!E$82)</f>
      </c>
      <c r="L118" s="153"/>
      <c r="M118" s="153"/>
      <c r="N118" s="153"/>
      <c r="O118" s="153">
        <f>IF('[1]СК'!O$114='[1]баланс'!E$88,"",'[1]СК'!O114-'[1]баланс'!E$88)</f>
      </c>
      <c r="P118" s="153"/>
      <c r="Q118" s="153"/>
      <c r="R118" s="153"/>
      <c r="S118" s="153"/>
      <c r="T118" s="86"/>
    </row>
    <row r="119" spans="1:20" ht="15" customHeight="1">
      <c r="A119" s="424" t="s">
        <v>362</v>
      </c>
      <c r="B119" s="420"/>
      <c r="C119" s="420"/>
      <c r="D119" s="420"/>
      <c r="E119" s="420"/>
      <c r="F119" s="420"/>
      <c r="G119" s="420"/>
      <c r="H119" s="420"/>
      <c r="I119" s="420"/>
      <c r="J119" s="420"/>
      <c r="K119" s="420"/>
      <c r="L119" s="420"/>
      <c r="M119" s="420"/>
      <c r="N119" s="420"/>
      <c r="O119" s="420"/>
      <c r="P119" s="420"/>
      <c r="Q119" s="420"/>
      <c r="R119" s="420"/>
      <c r="S119" s="420"/>
      <c r="T119" s="85"/>
    </row>
    <row r="120" spans="1:20" ht="15">
      <c r="A120" s="172">
        <f>IF(AND(C120="",E120="",K120="",M120="",O120=""),"",CONCATENATE("Стойности в БАЛАНСА към ",'[1]НАЧАЛО'!AA1,".",'[1]НАЧАЛО'!AB1,".",'[1]НАЧАЛО'!AC1))</f>
      </c>
      <c r="B120" s="103"/>
      <c r="C120" s="151">
        <f>IF('[1]СК'!C$114='[1]баланс'!E$75,"",'[1]баланс'!E$75)</f>
      </c>
      <c r="D120" s="154"/>
      <c r="E120" s="151">
        <f>IF('[1]СК'!E$114='[1]баланс'!E$80,"",'[1]баланс'!E$80)</f>
      </c>
      <c r="F120" s="426">
        <f>IF(K120="","","Стойност резерви общо:")</f>
      </c>
      <c r="G120" s="426"/>
      <c r="H120" s="426"/>
      <c r="I120" s="426"/>
      <c r="J120" s="426"/>
      <c r="K120" s="152">
        <f>IF(G$117+I$117+K$117='[1]баланс'!E$82,"",'[1]баланс'!E$82)</f>
      </c>
      <c r="L120" s="155"/>
      <c r="M120" s="156">
        <f>IF('[1]СК'!M$114='[1]баланс'!E$84,"",'[1]баланс'!E$84)</f>
      </c>
      <c r="N120" s="155"/>
      <c r="O120" s="156">
        <f>IF('[1]СК'!O$114='[1]баланс'!E$88,"",'[1]баланс'!E$88)</f>
      </c>
      <c r="P120" s="155"/>
      <c r="Q120" s="156"/>
      <c r="R120" s="155"/>
      <c r="S120" s="156"/>
      <c r="T120" s="85"/>
    </row>
    <row r="121" spans="1:20" ht="15">
      <c r="A121" s="173" t="str">
        <f>'[1]НАЧАЛО'!$A$44</f>
        <v>Представляващи:</v>
      </c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85"/>
    </row>
    <row r="122" spans="1:19" ht="15">
      <c r="A122" s="174" t="str">
        <f>'[1]НАЧАЛО'!$A$46</f>
        <v>Явор Хайтов </v>
      </c>
      <c r="B122" s="105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</row>
    <row r="123" spans="1:19" ht="15">
      <c r="A123" s="175"/>
      <c r="B123" s="106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 t="s">
        <v>62</v>
      </c>
      <c r="P123" s="157"/>
      <c r="Q123" s="157" t="s">
        <v>62</v>
      </c>
      <c r="R123" s="157"/>
      <c r="S123" s="157" t="s">
        <v>62</v>
      </c>
    </row>
    <row r="124" spans="1:20" ht="15">
      <c r="A124" s="174"/>
      <c r="B124" s="106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07"/>
    </row>
    <row r="125" spans="1:19" ht="15" hidden="1">
      <c r="A125" s="175"/>
      <c r="B125" s="106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</row>
    <row r="126" spans="1:19" ht="15">
      <c r="A126" s="176" t="str">
        <f>'[1]НАЧАЛО'!$F$44</f>
        <v>Съставител:</v>
      </c>
      <c r="B126" s="105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</row>
    <row r="127" spans="1:19" ht="15">
      <c r="A127" s="177" t="str">
        <f>'[1]НАЧАЛО'!$F$46</f>
        <v>Фисконсултинг ООД</v>
      </c>
      <c r="B127" s="106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</row>
    <row r="128" spans="1:19" ht="15">
      <c r="A128" s="176"/>
      <c r="B128" s="106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</row>
    <row r="129" spans="1:19" ht="15" hidden="1">
      <c r="A129" s="177" t="str">
        <f>'[1]НАЧАЛО'!$D$50</f>
        <v>Заверил:</v>
      </c>
      <c r="B129" s="108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</row>
    <row r="130" spans="1:19" ht="15" hidden="1">
      <c r="A130" s="174" t="str">
        <f>'[1]НАЧАЛО'!$C$52</f>
        <v>"ЕР ЕС ЕМ Би Екс" ООД</v>
      </c>
      <c r="B130" s="106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</row>
    <row r="131" spans="1:19" ht="15">
      <c r="A131" s="175"/>
      <c r="B131" s="109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</row>
    <row r="132" spans="1:19" ht="15">
      <c r="A132" s="67" t="s">
        <v>363</v>
      </c>
      <c r="B132" s="108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</row>
    <row r="133" spans="1:20" s="308" customFormat="1" ht="15">
      <c r="A133" s="303"/>
      <c r="B133" s="304"/>
      <c r="C133" s="305"/>
      <c r="D133" s="305"/>
      <c r="E133" s="305"/>
      <c r="F133" s="305"/>
      <c r="G133" s="305"/>
      <c r="H133" s="305"/>
      <c r="I133" s="305"/>
      <c r="J133" s="305"/>
      <c r="K133" s="305"/>
      <c r="L133" s="305"/>
      <c r="M133" s="305"/>
      <c r="N133" s="306"/>
      <c r="O133" s="306"/>
      <c r="P133" s="305"/>
      <c r="Q133" s="306"/>
      <c r="R133" s="305"/>
      <c r="S133" s="306"/>
      <c r="T133" s="307"/>
    </row>
    <row r="134" spans="1:20" s="308" customFormat="1" ht="15">
      <c r="A134" s="309"/>
      <c r="B134" s="310"/>
      <c r="C134" s="305"/>
      <c r="D134" s="305"/>
      <c r="E134" s="305"/>
      <c r="F134" s="305"/>
      <c r="G134" s="305"/>
      <c r="H134" s="305"/>
      <c r="I134" s="305"/>
      <c r="J134" s="305"/>
      <c r="K134" s="305"/>
      <c r="L134" s="305"/>
      <c r="M134" s="305"/>
      <c r="N134" s="306"/>
      <c r="O134" s="306"/>
      <c r="P134" s="305"/>
      <c r="Q134" s="306"/>
      <c r="R134" s="305"/>
      <c r="S134" s="306"/>
      <c r="T134" s="307"/>
    </row>
    <row r="135" spans="1:20" s="308" customFormat="1" ht="15">
      <c r="A135" s="311"/>
      <c r="B135" s="305"/>
      <c r="C135" s="305"/>
      <c r="D135" s="305"/>
      <c r="E135" s="305"/>
      <c r="F135" s="305"/>
      <c r="G135" s="305"/>
      <c r="H135" s="305"/>
      <c r="I135" s="305"/>
      <c r="J135" s="305"/>
      <c r="K135" s="305"/>
      <c r="L135" s="305"/>
      <c r="M135" s="305"/>
      <c r="N135" s="306"/>
      <c r="O135" s="306"/>
      <c r="P135" s="305"/>
      <c r="Q135" s="306"/>
      <c r="R135" s="305"/>
      <c r="S135" s="306"/>
      <c r="T135" s="307"/>
    </row>
    <row r="136" spans="1:20" s="308" customFormat="1" ht="15">
      <c r="A136" s="311"/>
      <c r="B136" s="305"/>
      <c r="C136" s="305"/>
      <c r="D136" s="305"/>
      <c r="E136" s="305"/>
      <c r="F136" s="305"/>
      <c r="G136" s="305"/>
      <c r="H136" s="305"/>
      <c r="I136" s="305"/>
      <c r="J136" s="305"/>
      <c r="K136" s="305"/>
      <c r="L136" s="305"/>
      <c r="M136" s="305"/>
      <c r="N136" s="306"/>
      <c r="O136" s="306"/>
      <c r="P136" s="305"/>
      <c r="Q136" s="306"/>
      <c r="R136" s="305"/>
      <c r="S136" s="306"/>
      <c r="T136" s="307"/>
    </row>
    <row r="137" spans="1:20" s="308" customFormat="1" ht="15">
      <c r="A137" s="311"/>
      <c r="B137" s="305"/>
      <c r="C137" s="305"/>
      <c r="D137" s="305"/>
      <c r="E137" s="305"/>
      <c r="F137" s="305"/>
      <c r="G137" s="305"/>
      <c r="H137" s="305"/>
      <c r="I137" s="305"/>
      <c r="J137" s="305"/>
      <c r="K137" s="305"/>
      <c r="L137" s="305"/>
      <c r="M137" s="305"/>
      <c r="N137" s="306"/>
      <c r="O137" s="306"/>
      <c r="P137" s="305"/>
      <c r="Q137" s="306"/>
      <c r="R137" s="305"/>
      <c r="S137" s="306"/>
      <c r="T137" s="307"/>
    </row>
    <row r="138" spans="1:20" s="308" customFormat="1" ht="15">
      <c r="A138" s="311"/>
      <c r="B138" s="305"/>
      <c r="C138" s="305"/>
      <c r="D138" s="305"/>
      <c r="E138" s="305"/>
      <c r="F138" s="305"/>
      <c r="G138" s="305"/>
      <c r="H138" s="305"/>
      <c r="I138" s="305"/>
      <c r="J138" s="305"/>
      <c r="K138" s="305"/>
      <c r="L138" s="305"/>
      <c r="M138" s="305"/>
      <c r="N138" s="306"/>
      <c r="O138" s="306"/>
      <c r="P138" s="305"/>
      <c r="Q138" s="306"/>
      <c r="R138" s="305"/>
      <c r="S138" s="306"/>
      <c r="T138" s="307"/>
    </row>
    <row r="139" spans="1:20" s="308" customFormat="1" ht="15">
      <c r="A139" s="311"/>
      <c r="B139" s="305"/>
      <c r="C139" s="305"/>
      <c r="D139" s="305"/>
      <c r="E139" s="305"/>
      <c r="F139" s="305"/>
      <c r="G139" s="305"/>
      <c r="H139" s="305"/>
      <c r="I139" s="305"/>
      <c r="J139" s="305"/>
      <c r="K139" s="305"/>
      <c r="L139" s="305"/>
      <c r="M139" s="305"/>
      <c r="N139" s="306"/>
      <c r="O139" s="306"/>
      <c r="P139" s="305"/>
      <c r="Q139" s="306"/>
      <c r="R139" s="305"/>
      <c r="S139" s="306"/>
      <c r="T139" s="307"/>
    </row>
    <row r="140" spans="1:20" s="308" customFormat="1" ht="15">
      <c r="A140" s="311"/>
      <c r="B140" s="305"/>
      <c r="C140" s="305"/>
      <c r="D140" s="305"/>
      <c r="E140" s="305"/>
      <c r="F140" s="305"/>
      <c r="G140" s="305"/>
      <c r="H140" s="305"/>
      <c r="I140" s="305"/>
      <c r="J140" s="305"/>
      <c r="K140" s="305"/>
      <c r="L140" s="305"/>
      <c r="M140" s="305"/>
      <c r="N140" s="306"/>
      <c r="O140" s="306"/>
      <c r="P140" s="305"/>
      <c r="Q140" s="306"/>
      <c r="R140" s="305"/>
      <c r="S140" s="306"/>
      <c r="T140" s="307"/>
    </row>
    <row r="141" spans="1:20" s="308" customFormat="1" ht="15">
      <c r="A141" s="311"/>
      <c r="B141" s="305"/>
      <c r="C141" s="305"/>
      <c r="D141" s="305"/>
      <c r="E141" s="305"/>
      <c r="F141" s="305"/>
      <c r="G141" s="305"/>
      <c r="H141" s="305"/>
      <c r="I141" s="305"/>
      <c r="J141" s="305"/>
      <c r="K141" s="305"/>
      <c r="L141" s="305"/>
      <c r="M141" s="305"/>
      <c r="N141" s="306"/>
      <c r="O141" s="312"/>
      <c r="P141" s="305"/>
      <c r="Q141" s="312"/>
      <c r="R141" s="305"/>
      <c r="S141" s="312"/>
      <c r="T141" s="307"/>
    </row>
    <row r="142" spans="1:20" s="308" customFormat="1" ht="15">
      <c r="A142" s="311"/>
      <c r="B142" s="305"/>
      <c r="C142" s="305"/>
      <c r="D142" s="305"/>
      <c r="E142" s="305"/>
      <c r="F142" s="305"/>
      <c r="G142" s="305"/>
      <c r="H142" s="305"/>
      <c r="I142" s="305"/>
      <c r="J142" s="305"/>
      <c r="K142" s="305"/>
      <c r="L142" s="305"/>
      <c r="M142" s="305"/>
      <c r="N142" s="306"/>
      <c r="O142" s="306"/>
      <c r="P142" s="305"/>
      <c r="Q142" s="306"/>
      <c r="R142" s="305"/>
      <c r="S142" s="306"/>
      <c r="T142" s="307"/>
    </row>
    <row r="143" spans="1:20" s="308" customFormat="1" ht="15">
      <c r="A143" s="311"/>
      <c r="B143" s="305"/>
      <c r="C143" s="305"/>
      <c r="D143" s="305"/>
      <c r="E143" s="305"/>
      <c r="F143" s="305"/>
      <c r="G143" s="305"/>
      <c r="H143" s="305"/>
      <c r="I143" s="305"/>
      <c r="J143" s="305"/>
      <c r="K143" s="305"/>
      <c r="L143" s="305"/>
      <c r="M143" s="305"/>
      <c r="N143" s="306"/>
      <c r="O143" s="306"/>
      <c r="P143" s="305"/>
      <c r="Q143" s="306"/>
      <c r="R143" s="305"/>
      <c r="S143" s="306"/>
      <c r="T143" s="307"/>
    </row>
    <row r="144" spans="1:20" s="308" customFormat="1" ht="15">
      <c r="A144" s="311"/>
      <c r="B144" s="305"/>
      <c r="C144" s="305"/>
      <c r="D144" s="305"/>
      <c r="E144" s="305"/>
      <c r="F144" s="305"/>
      <c r="G144" s="305"/>
      <c r="H144" s="305"/>
      <c r="I144" s="305"/>
      <c r="J144" s="305"/>
      <c r="K144" s="305"/>
      <c r="L144" s="305"/>
      <c r="M144" s="305"/>
      <c r="N144" s="306"/>
      <c r="O144" s="306"/>
      <c r="P144" s="305"/>
      <c r="Q144" s="306"/>
      <c r="R144" s="305"/>
      <c r="S144" s="306"/>
      <c r="T144" s="307"/>
    </row>
  </sheetData>
  <sheetProtection/>
  <mergeCells count="16">
    <mergeCell ref="I5:I6"/>
    <mergeCell ref="K5:K6"/>
    <mergeCell ref="M5:M6"/>
    <mergeCell ref="A119:S119"/>
    <mergeCell ref="O5:O6"/>
    <mergeCell ref="F118:J118"/>
    <mergeCell ref="F120:J120"/>
    <mergeCell ref="A1:S1"/>
    <mergeCell ref="A2:S2"/>
    <mergeCell ref="C4:O4"/>
    <mergeCell ref="Q4:Q6"/>
    <mergeCell ref="S4:S6"/>
    <mergeCell ref="A5:A6"/>
    <mergeCell ref="C5:C6"/>
    <mergeCell ref="E5:E6"/>
    <mergeCell ref="G5:G6"/>
  </mergeCells>
  <printOptions/>
  <pageMargins left="0.46" right="0.24" top="0.75" bottom="0.75" header="0.3" footer="0.3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44"/>
  <sheetViews>
    <sheetView zoomScalePageLayoutView="0" workbookViewId="0" topLeftCell="A7">
      <selection activeCell="E27" sqref="E27"/>
    </sheetView>
  </sheetViews>
  <sheetFormatPr defaultColWidth="9.140625" defaultRowHeight="15"/>
  <cols>
    <col min="1" max="1" width="31.28125" style="0" customWidth="1"/>
  </cols>
  <sheetData>
    <row r="3" spans="1:8" ht="15">
      <c r="A3" s="320" t="s">
        <v>262</v>
      </c>
      <c r="B3" s="320"/>
      <c r="C3" s="320"/>
      <c r="D3" s="320"/>
      <c r="E3" s="320"/>
      <c r="F3" s="321"/>
      <c r="G3" s="321"/>
      <c r="H3" s="321"/>
    </row>
    <row r="4" spans="1:8" ht="15">
      <c r="A4" s="321"/>
      <c r="B4" s="321"/>
      <c r="C4" s="321"/>
      <c r="D4" s="321"/>
      <c r="E4" s="321"/>
      <c r="F4" s="321"/>
      <c r="G4" s="321"/>
      <c r="H4" s="321"/>
    </row>
    <row r="5" spans="1:8" ht="15.75" thickBot="1">
      <c r="A5" s="321"/>
      <c r="B5" s="321"/>
      <c r="C5" s="321"/>
      <c r="D5" s="321"/>
      <c r="E5" s="321"/>
      <c r="F5" s="321"/>
      <c r="G5" s="321"/>
      <c r="H5" s="321"/>
    </row>
    <row r="6" spans="1:6" ht="15">
      <c r="A6" s="322" t="s">
        <v>263</v>
      </c>
      <c r="B6" s="323"/>
      <c r="C6" s="324"/>
      <c r="D6" s="321"/>
      <c r="E6" s="321"/>
      <c r="F6" s="321"/>
    </row>
    <row r="7" spans="1:6" ht="15">
      <c r="A7" s="325"/>
      <c r="B7" s="326"/>
      <c r="C7" s="327"/>
      <c r="D7" s="321"/>
      <c r="E7" s="321"/>
      <c r="F7" s="321"/>
    </row>
    <row r="8" spans="1:6" ht="15">
      <c r="A8" s="325" t="s">
        <v>264</v>
      </c>
      <c r="B8" s="326"/>
      <c r="C8" s="328">
        <f>OD!E55*1000</f>
        <v>2346000</v>
      </c>
      <c r="D8" s="321"/>
      <c r="E8" s="321"/>
      <c r="F8" s="321"/>
    </row>
    <row r="9" spans="1:6" ht="15">
      <c r="A9" s="325" t="s">
        <v>265</v>
      </c>
      <c r="B9" s="326"/>
      <c r="C9" s="327"/>
      <c r="D9" s="321"/>
      <c r="E9" s="321"/>
      <c r="F9" s="321"/>
    </row>
    <row r="10" spans="1:6" ht="15">
      <c r="A10" s="325"/>
      <c r="B10" s="326"/>
      <c r="C10" s="327"/>
      <c r="D10" s="321"/>
      <c r="E10" s="321"/>
      <c r="F10" s="321"/>
    </row>
    <row r="11" spans="1:6" ht="15">
      <c r="A11" s="325" t="s">
        <v>266</v>
      </c>
      <c r="B11" s="326"/>
      <c r="C11" s="327"/>
      <c r="D11" s="321"/>
      <c r="E11" s="321"/>
      <c r="F11" s="321"/>
    </row>
    <row r="12" spans="1:6" ht="15">
      <c r="A12" s="325" t="s">
        <v>267</v>
      </c>
      <c r="B12" s="326"/>
      <c r="C12" s="329"/>
      <c r="D12" s="321"/>
      <c r="E12" s="321"/>
      <c r="F12" s="321"/>
    </row>
    <row r="13" spans="1:6" ht="15">
      <c r="A13" s="325" t="s">
        <v>268</v>
      </c>
      <c r="B13" s="326"/>
      <c r="C13" s="329"/>
      <c r="D13" s="321"/>
      <c r="E13" s="321"/>
      <c r="F13" s="321"/>
    </row>
    <row r="14" spans="1:6" ht="15">
      <c r="A14" s="325" t="s">
        <v>269</v>
      </c>
      <c r="B14" s="326"/>
      <c r="C14" s="329"/>
      <c r="D14" s="321"/>
      <c r="E14" s="321"/>
      <c r="F14" s="321"/>
    </row>
    <row r="15" spans="1:6" ht="15">
      <c r="A15" s="325" t="s">
        <v>270</v>
      </c>
      <c r="B15" s="326"/>
      <c r="C15" s="329"/>
      <c r="D15" s="321"/>
      <c r="E15" s="321"/>
      <c r="F15" s="321"/>
    </row>
    <row r="16" spans="1:6" ht="15">
      <c r="A16" s="325" t="s">
        <v>271</v>
      </c>
      <c r="B16" s="326"/>
      <c r="C16" s="329"/>
      <c r="D16" s="321"/>
      <c r="E16" s="321"/>
      <c r="F16" s="321"/>
    </row>
    <row r="17" spans="1:6" ht="15">
      <c r="A17" s="325"/>
      <c r="B17" s="326"/>
      <c r="C17" s="327"/>
      <c r="D17" s="321"/>
      <c r="E17" s="321"/>
      <c r="F17" s="321"/>
    </row>
    <row r="18" spans="1:6" ht="15.75" thickBot="1">
      <c r="A18" s="330" t="s">
        <v>272</v>
      </c>
      <c r="B18" s="331"/>
      <c r="C18" s="332">
        <f>C8-C12-C13-C14-C15-C16</f>
        <v>2346000</v>
      </c>
      <c r="D18" s="321"/>
      <c r="E18" s="321"/>
      <c r="F18" s="321"/>
    </row>
    <row r="19" spans="1:8" ht="15">
      <c r="A19" s="321"/>
      <c r="B19" s="321"/>
      <c r="C19" s="321"/>
      <c r="D19" s="321"/>
      <c r="E19" s="321"/>
      <c r="F19" s="321"/>
      <c r="G19" s="321"/>
      <c r="H19" s="321"/>
    </row>
    <row r="20" spans="1:8" ht="15">
      <c r="A20" s="321"/>
      <c r="B20" s="321"/>
      <c r="C20" s="321"/>
      <c r="D20" s="321"/>
      <c r="E20" s="321"/>
      <c r="F20" s="321"/>
      <c r="G20" s="321"/>
      <c r="H20" s="321"/>
    </row>
    <row r="21" spans="1:8" ht="15">
      <c r="A21" s="321"/>
      <c r="B21" s="321"/>
      <c r="C21" s="321"/>
      <c r="D21" s="321"/>
      <c r="E21" s="321"/>
      <c r="F21" s="321"/>
      <c r="G21" s="321"/>
      <c r="H21" s="321"/>
    </row>
    <row r="22" spans="1:8" ht="15">
      <c r="A22" s="321"/>
      <c r="B22" s="321"/>
      <c r="C22" s="321"/>
      <c r="D22" s="321"/>
      <c r="E22" s="321"/>
      <c r="F22" s="321"/>
      <c r="G22" s="321"/>
      <c r="H22" s="321"/>
    </row>
    <row r="23" spans="1:8" ht="15.75" thickBot="1">
      <c r="A23" s="321"/>
      <c r="B23" s="321"/>
      <c r="C23" s="321"/>
      <c r="D23" s="321"/>
      <c r="E23" s="321"/>
      <c r="F23" s="321"/>
      <c r="G23" s="321"/>
      <c r="H23" s="321"/>
    </row>
    <row r="24" spans="1:8" ht="15">
      <c r="A24" s="322" t="s">
        <v>273</v>
      </c>
      <c r="B24" s="323"/>
      <c r="C24" s="323"/>
      <c r="D24" s="323"/>
      <c r="E24" s="323"/>
      <c r="F24" s="323"/>
      <c r="G24" s="323"/>
      <c r="H24" s="324"/>
    </row>
    <row r="25" spans="1:8" ht="15">
      <c r="A25" s="325"/>
      <c r="B25" s="326"/>
      <c r="C25" s="326"/>
      <c r="D25" s="326"/>
      <c r="E25" s="326"/>
      <c r="F25" s="326"/>
      <c r="G25" s="326"/>
      <c r="H25" s="327"/>
    </row>
    <row r="26" spans="1:8" ht="15">
      <c r="A26" s="325" t="s">
        <v>274</v>
      </c>
      <c r="B26" s="326"/>
      <c r="C26" s="326" t="s">
        <v>275</v>
      </c>
      <c r="D26" s="326"/>
      <c r="E26" s="326"/>
      <c r="F26" s="326"/>
      <c r="G26" s="326"/>
      <c r="H26" s="327"/>
    </row>
    <row r="27" spans="1:8" ht="15">
      <c r="A27" s="325"/>
      <c r="B27" s="326"/>
      <c r="C27" s="326" t="s">
        <v>276</v>
      </c>
      <c r="D27" s="326"/>
      <c r="E27" s="326"/>
      <c r="F27" s="326"/>
      <c r="G27" s="326"/>
      <c r="H27" s="327"/>
    </row>
    <row r="28" spans="1:8" ht="15">
      <c r="A28" s="325"/>
      <c r="B28" s="326"/>
      <c r="C28" s="326"/>
      <c r="D28" s="326"/>
      <c r="E28" s="326"/>
      <c r="F28" s="333" t="s">
        <v>277</v>
      </c>
      <c r="G28" s="334"/>
      <c r="H28" s="327"/>
    </row>
    <row r="29" spans="1:8" ht="15">
      <c r="A29" s="335"/>
      <c r="B29" s="336"/>
      <c r="C29" s="337" t="s">
        <v>278</v>
      </c>
      <c r="D29" s="337" t="s">
        <v>279</v>
      </c>
      <c r="E29" s="337" t="s">
        <v>280</v>
      </c>
      <c r="F29" s="338" t="s">
        <v>281</v>
      </c>
      <c r="G29" s="338" t="s">
        <v>282</v>
      </c>
      <c r="H29" s="339" t="s">
        <v>283</v>
      </c>
    </row>
    <row r="30" spans="1:8" ht="15">
      <c r="A30" s="340"/>
      <c r="B30" s="341"/>
      <c r="C30" s="342" t="s">
        <v>284</v>
      </c>
      <c r="D30" s="342" t="s">
        <v>285</v>
      </c>
      <c r="E30" s="342" t="s">
        <v>286</v>
      </c>
      <c r="F30" s="342" t="s">
        <v>287</v>
      </c>
      <c r="G30" s="342" t="s">
        <v>288</v>
      </c>
      <c r="H30" s="343" t="s">
        <v>289</v>
      </c>
    </row>
    <row r="31" spans="1:8" ht="15">
      <c r="A31" s="335" t="s">
        <v>290</v>
      </c>
      <c r="B31" s="344" t="s">
        <v>338</v>
      </c>
      <c r="C31" s="328">
        <v>58362963</v>
      </c>
      <c r="D31" s="328"/>
      <c r="E31" s="328">
        <f>C31-D31</f>
        <v>58362963</v>
      </c>
      <c r="F31" s="328">
        <v>365</v>
      </c>
      <c r="G31" s="328">
        <f>F31/365</f>
        <v>1</v>
      </c>
      <c r="H31" s="329">
        <f>E31*G31</f>
        <v>58362963</v>
      </c>
    </row>
    <row r="32" spans="1:8" ht="15">
      <c r="A32" s="345" t="s">
        <v>291</v>
      </c>
      <c r="B32" s="344" t="s">
        <v>339</v>
      </c>
      <c r="C32" s="328">
        <v>58362963</v>
      </c>
      <c r="D32" s="328"/>
      <c r="E32" s="342">
        <v>0</v>
      </c>
      <c r="F32" s="328">
        <v>365</v>
      </c>
      <c r="G32" s="328">
        <f>F32/365</f>
        <v>1</v>
      </c>
      <c r="H32" s="329">
        <f>E32*G32</f>
        <v>0</v>
      </c>
    </row>
    <row r="33" spans="1:8" ht="15">
      <c r="A33" s="325" t="s">
        <v>292</v>
      </c>
      <c r="B33" s="326"/>
      <c r="C33" s="326"/>
      <c r="D33" s="326"/>
      <c r="E33" s="326"/>
      <c r="F33" s="326"/>
      <c r="G33" s="326"/>
      <c r="H33" s="346">
        <f>SUM(H31:H32)</f>
        <v>58362963</v>
      </c>
    </row>
    <row r="34" spans="1:8" ht="15">
      <c r="A34" s="325"/>
      <c r="B34" s="326"/>
      <c r="C34" s="326"/>
      <c r="D34" s="326"/>
      <c r="E34" s="326"/>
      <c r="F34" s="326"/>
      <c r="G34" s="326"/>
      <c r="H34" s="327"/>
    </row>
    <row r="35" spans="1:8" ht="15">
      <c r="A35" s="434" t="s">
        <v>293</v>
      </c>
      <c r="B35" s="435"/>
      <c r="C35" s="435"/>
      <c r="D35" s="435"/>
      <c r="E35" s="435"/>
      <c r="F35" s="435"/>
      <c r="G35" s="435"/>
      <c r="H35" s="436"/>
    </row>
    <row r="36" spans="1:8" ht="15">
      <c r="A36" s="325"/>
      <c r="B36" s="326"/>
      <c r="C36" s="326"/>
      <c r="D36" s="326"/>
      <c r="E36" s="326"/>
      <c r="F36" s="326"/>
      <c r="G36" s="326"/>
      <c r="H36" s="327"/>
    </row>
    <row r="37" spans="1:8" ht="15">
      <c r="A37" s="325"/>
      <c r="B37" s="326"/>
      <c r="C37" s="326"/>
      <c r="D37" s="347"/>
      <c r="E37" s="326"/>
      <c r="F37" s="326"/>
      <c r="G37" s="326"/>
      <c r="H37" s="327"/>
    </row>
    <row r="38" spans="1:8" ht="15">
      <c r="A38" s="325" t="s">
        <v>294</v>
      </c>
      <c r="B38" s="326"/>
      <c r="C38" s="326"/>
      <c r="D38" s="326"/>
      <c r="E38" s="326"/>
      <c r="F38" s="326"/>
      <c r="G38" s="326"/>
      <c r="H38" s="327"/>
    </row>
    <row r="39" spans="1:8" ht="15">
      <c r="A39" s="325"/>
      <c r="B39" s="326"/>
      <c r="C39" s="326"/>
      <c r="D39" s="326"/>
      <c r="E39" s="326"/>
      <c r="F39" s="326"/>
      <c r="G39" s="326"/>
      <c r="H39" s="327"/>
    </row>
    <row r="40" spans="1:8" ht="15">
      <c r="A40" s="325" t="s">
        <v>295</v>
      </c>
      <c r="B40" s="326"/>
      <c r="C40" s="326"/>
      <c r="D40" s="328">
        <f>+OD!E55*1000</f>
        <v>2346000</v>
      </c>
      <c r="E40" s="326"/>
      <c r="F40" s="326"/>
      <c r="G40" s="326"/>
      <c r="H40" s="327"/>
    </row>
    <row r="41" spans="1:8" ht="15">
      <c r="A41" s="325"/>
      <c r="B41" s="326"/>
      <c r="C41" s="326"/>
      <c r="D41" s="326"/>
      <c r="E41" s="326"/>
      <c r="F41" s="326"/>
      <c r="G41" s="326"/>
      <c r="H41" s="327"/>
    </row>
    <row r="42" spans="1:8" ht="15.75" thickBot="1">
      <c r="A42" s="330" t="s">
        <v>296</v>
      </c>
      <c r="B42" s="331"/>
      <c r="C42" s="331"/>
      <c r="D42" s="348">
        <v>58362963</v>
      </c>
      <c r="E42" s="331"/>
      <c r="F42" s="331" t="s">
        <v>297</v>
      </c>
      <c r="G42" s="331"/>
      <c r="H42" s="349">
        <f>D40/D42</f>
        <v>0.04019672544726696</v>
      </c>
    </row>
    <row r="43" spans="1:8" ht="15">
      <c r="A43" s="321"/>
      <c r="B43" s="321"/>
      <c r="C43" s="321"/>
      <c r="D43" s="321"/>
      <c r="E43" s="321"/>
      <c r="F43" s="321"/>
      <c r="G43" s="321"/>
      <c r="H43" s="321"/>
    </row>
    <row r="44" spans="1:8" ht="15">
      <c r="A44" s="321"/>
      <c r="B44" s="321"/>
      <c r="C44" s="321"/>
      <c r="D44" s="321"/>
      <c r="E44" s="321"/>
      <c r="F44" s="321"/>
      <c r="G44" s="321"/>
      <c r="H44" s="321"/>
    </row>
  </sheetData>
  <sheetProtection/>
  <mergeCells count="1">
    <mergeCell ref="A35:H3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8"/>
  <sheetViews>
    <sheetView zoomScalePageLayoutView="0" workbookViewId="0" topLeftCell="A11">
      <selection activeCell="B1" sqref="B1:I38"/>
    </sheetView>
  </sheetViews>
  <sheetFormatPr defaultColWidth="9.140625" defaultRowHeight="15"/>
  <cols>
    <col min="2" max="2" width="4.57421875" style="357" customWidth="1"/>
    <col min="3" max="5" width="9.140625" style="357" customWidth="1"/>
    <col min="6" max="6" width="9.421875" style="357" bestFit="1" customWidth="1"/>
    <col min="7" max="9" width="9.140625" style="357" customWidth="1"/>
  </cols>
  <sheetData>
    <row r="1" spans="2:9" ht="15">
      <c r="B1" s="437" t="s">
        <v>298</v>
      </c>
      <c r="C1" s="437"/>
      <c r="D1" s="437"/>
      <c r="E1" s="437"/>
      <c r="F1" s="437"/>
      <c r="G1" s="437"/>
      <c r="H1" s="437"/>
      <c r="I1" s="437"/>
    </row>
    <row r="2" spans="2:9" ht="15">
      <c r="B2" s="438" t="s">
        <v>299</v>
      </c>
      <c r="C2" s="439" t="s">
        <v>298</v>
      </c>
      <c r="D2" s="440"/>
      <c r="E2" s="440"/>
      <c r="F2" s="411">
        <v>41547</v>
      </c>
      <c r="G2" s="411">
        <v>41182</v>
      </c>
      <c r="H2" s="438" t="s">
        <v>300</v>
      </c>
      <c r="I2" s="438"/>
    </row>
    <row r="3" spans="2:9" ht="15">
      <c r="B3" s="438"/>
      <c r="C3" s="441"/>
      <c r="D3" s="442"/>
      <c r="E3" s="442"/>
      <c r="F3" s="350" t="s">
        <v>301</v>
      </c>
      <c r="G3" s="350" t="s">
        <v>301</v>
      </c>
      <c r="H3" s="350" t="s">
        <v>301</v>
      </c>
      <c r="I3" s="350" t="s">
        <v>302</v>
      </c>
    </row>
    <row r="4" spans="2:9" ht="15">
      <c r="B4" s="352">
        <v>1</v>
      </c>
      <c r="C4" s="443" t="s">
        <v>303</v>
      </c>
      <c r="D4" s="444"/>
      <c r="E4" s="444"/>
      <c r="F4" s="353">
        <f>OFS!E37</f>
        <v>8117</v>
      </c>
      <c r="G4" s="353">
        <v>14420</v>
      </c>
      <c r="H4" s="353">
        <f aca="true" t="shared" si="0" ref="H4:H19">F4-G4</f>
        <v>-6303</v>
      </c>
      <c r="I4" s="354">
        <f>H4/G4</f>
        <v>-0.4371012482662968</v>
      </c>
    </row>
    <row r="5" spans="2:9" ht="15">
      <c r="B5" s="352">
        <v>2</v>
      </c>
      <c r="C5" s="443" t="s">
        <v>304</v>
      </c>
      <c r="D5" s="444"/>
      <c r="E5" s="444"/>
      <c r="F5" s="353">
        <f>OFS!E61</f>
        <v>22287</v>
      </c>
      <c r="G5" s="353">
        <v>1797</v>
      </c>
      <c r="H5" s="353">
        <f t="shared" si="0"/>
        <v>20490</v>
      </c>
      <c r="I5" s="354">
        <f aca="true" t="shared" si="1" ref="I5:I19">H5/G5</f>
        <v>11.402337228714524</v>
      </c>
    </row>
    <row r="6" spans="2:9" ht="15">
      <c r="B6" s="352">
        <v>3</v>
      </c>
      <c r="C6" s="443" t="s">
        <v>305</v>
      </c>
      <c r="D6" s="444"/>
      <c r="E6" s="444"/>
      <c r="F6" s="353">
        <f>'[2]баланс'!E27</f>
        <v>0</v>
      </c>
      <c r="G6" s="353">
        <f>'[2]баланс'!G27</f>
        <v>0</v>
      </c>
      <c r="H6" s="353">
        <f t="shared" si="0"/>
        <v>0</v>
      </c>
      <c r="I6" s="354"/>
    </row>
    <row r="7" spans="2:9" ht="15">
      <c r="B7" s="352">
        <v>3</v>
      </c>
      <c r="C7" s="443" t="s">
        <v>306</v>
      </c>
      <c r="D7" s="444"/>
      <c r="E7" s="444"/>
      <c r="F7" s="353">
        <f>OFS!E41</f>
        <v>168</v>
      </c>
      <c r="G7" s="353">
        <v>260</v>
      </c>
      <c r="H7" s="353">
        <f t="shared" si="0"/>
        <v>-92</v>
      </c>
      <c r="I7" s="354">
        <f t="shared" si="1"/>
        <v>-0.35384615384615387</v>
      </c>
    </row>
    <row r="8" spans="2:9" ht="15">
      <c r="B8" s="352">
        <v>4</v>
      </c>
      <c r="C8" s="443" t="s">
        <v>307</v>
      </c>
      <c r="D8" s="444"/>
      <c r="E8" s="444"/>
      <c r="F8" s="353">
        <f>OFS!E43</f>
        <v>838</v>
      </c>
      <c r="G8" s="353">
        <v>172</v>
      </c>
      <c r="H8" s="353">
        <f t="shared" si="0"/>
        <v>666</v>
      </c>
      <c r="I8" s="354">
        <f t="shared" si="1"/>
        <v>3.872093023255814</v>
      </c>
    </row>
    <row r="9" spans="2:9" ht="15">
      <c r="B9" s="352">
        <v>5</v>
      </c>
      <c r="C9" s="443" t="s">
        <v>308</v>
      </c>
      <c r="D9" s="444"/>
      <c r="E9" s="444"/>
      <c r="F9" s="353">
        <f>OFS!E49</f>
        <v>21145</v>
      </c>
      <c r="G9" s="353">
        <v>1309</v>
      </c>
      <c r="H9" s="353">
        <f t="shared" si="0"/>
        <v>19836</v>
      </c>
      <c r="I9" s="354">
        <f t="shared" si="1"/>
        <v>15.153552330022919</v>
      </c>
    </row>
    <row r="10" spans="2:9" ht="15">
      <c r="B10" s="352">
        <v>6</v>
      </c>
      <c r="C10" s="443" t="s">
        <v>137</v>
      </c>
      <c r="D10" s="444"/>
      <c r="E10" s="444"/>
      <c r="F10" s="353">
        <f>OFS!E53</f>
        <v>133</v>
      </c>
      <c r="G10" s="353">
        <v>31</v>
      </c>
      <c r="H10" s="353">
        <f t="shared" si="0"/>
        <v>102</v>
      </c>
      <c r="I10" s="354">
        <f t="shared" si="1"/>
        <v>3.2903225806451615</v>
      </c>
    </row>
    <row r="11" spans="2:9" ht="15">
      <c r="B11" s="352">
        <v>7</v>
      </c>
      <c r="C11" s="443" t="s">
        <v>309</v>
      </c>
      <c r="D11" s="444"/>
      <c r="E11" s="444"/>
      <c r="F11" s="353">
        <f>F4+F5</f>
        <v>30404</v>
      </c>
      <c r="G11" s="353">
        <f>G4+G5</f>
        <v>16217</v>
      </c>
      <c r="H11" s="353">
        <f t="shared" si="0"/>
        <v>14187</v>
      </c>
      <c r="I11" s="354">
        <f t="shared" si="1"/>
        <v>0.8748227169020164</v>
      </c>
    </row>
    <row r="12" spans="2:9" ht="15">
      <c r="B12" s="352">
        <v>8</v>
      </c>
      <c r="C12" s="443" t="s">
        <v>187</v>
      </c>
      <c r="D12" s="444"/>
      <c r="E12" s="444"/>
      <c r="F12" s="353">
        <f>OFS!E101</f>
        <v>5333</v>
      </c>
      <c r="G12" s="353">
        <f>OSK!O62</f>
        <v>-27766</v>
      </c>
      <c r="H12" s="353">
        <f t="shared" si="0"/>
        <v>33099</v>
      </c>
      <c r="I12" s="354">
        <f t="shared" si="1"/>
        <v>-1.192069437441475</v>
      </c>
    </row>
    <row r="13" spans="2:9" ht="15">
      <c r="B13" s="352">
        <v>9</v>
      </c>
      <c r="C13" s="443" t="s">
        <v>154</v>
      </c>
      <c r="D13" s="444"/>
      <c r="E13" s="444"/>
      <c r="F13" s="353">
        <f>OFS!E99</f>
        <v>2346</v>
      </c>
      <c r="G13" s="353">
        <f>OD!G91</f>
        <v>-14427</v>
      </c>
      <c r="H13" s="353">
        <f t="shared" si="0"/>
        <v>16773</v>
      </c>
      <c r="I13" s="354">
        <f t="shared" si="1"/>
        <v>-1.162611769598669</v>
      </c>
    </row>
    <row r="14" spans="2:9" ht="15">
      <c r="B14" s="352">
        <v>10</v>
      </c>
      <c r="C14" s="443" t="s">
        <v>360</v>
      </c>
      <c r="D14" s="444"/>
      <c r="E14" s="444"/>
      <c r="F14" s="353">
        <f>OFS!E123</f>
        <v>2318</v>
      </c>
      <c r="G14" s="353">
        <v>0</v>
      </c>
      <c r="H14" s="353">
        <f t="shared" si="0"/>
        <v>2318</v>
      </c>
      <c r="I14" s="354" t="s">
        <v>361</v>
      </c>
    </row>
    <row r="15" spans="2:9" ht="15">
      <c r="B15" s="352">
        <v>11</v>
      </c>
      <c r="C15" s="443" t="s">
        <v>310</v>
      </c>
      <c r="D15" s="444"/>
      <c r="E15" s="444"/>
      <c r="F15" s="353">
        <f>OFS!E145</f>
        <v>22914</v>
      </c>
      <c r="G15" s="353">
        <v>48442</v>
      </c>
      <c r="H15" s="353">
        <f t="shared" si="0"/>
        <v>-25528</v>
      </c>
      <c r="I15" s="354">
        <f t="shared" si="1"/>
        <v>-0.5269807192106024</v>
      </c>
    </row>
    <row r="16" spans="2:9" ht="15">
      <c r="B16" s="352">
        <v>12</v>
      </c>
      <c r="C16" s="443" t="s">
        <v>311</v>
      </c>
      <c r="D16" s="444"/>
      <c r="E16" s="444"/>
      <c r="F16" s="353">
        <f>OFS!E147</f>
        <v>25232</v>
      </c>
      <c r="G16" s="353">
        <v>48442</v>
      </c>
      <c r="H16" s="353">
        <f t="shared" si="0"/>
        <v>-23210</v>
      </c>
      <c r="I16" s="354">
        <f t="shared" si="1"/>
        <v>-0.479129680855456</v>
      </c>
    </row>
    <row r="17" spans="2:9" ht="15">
      <c r="B17" s="352">
        <v>13</v>
      </c>
      <c r="C17" s="443" t="s">
        <v>312</v>
      </c>
      <c r="D17" s="444"/>
      <c r="E17" s="444"/>
      <c r="F17" s="353">
        <f>OD!E20</f>
        <v>7181</v>
      </c>
      <c r="G17" s="353">
        <f>OD!G20</f>
        <v>706</v>
      </c>
      <c r="H17" s="353">
        <f t="shared" si="0"/>
        <v>6475</v>
      </c>
      <c r="I17" s="354">
        <f t="shared" si="1"/>
        <v>9.171388101983004</v>
      </c>
    </row>
    <row r="18" spans="2:9" ht="15">
      <c r="B18" s="352">
        <v>14</v>
      </c>
      <c r="C18" s="443" t="s">
        <v>313</v>
      </c>
      <c r="D18" s="444"/>
      <c r="E18" s="444"/>
      <c r="F18" s="353">
        <f>OD!E8</f>
        <v>1579</v>
      </c>
      <c r="G18" s="353">
        <f>OD!G8</f>
        <v>14</v>
      </c>
      <c r="H18" s="353">
        <f t="shared" si="0"/>
        <v>1565</v>
      </c>
      <c r="I18" s="354">
        <f t="shared" si="1"/>
        <v>111.78571428571429</v>
      </c>
    </row>
    <row r="19" spans="2:9" ht="15">
      <c r="B19" s="352">
        <v>15</v>
      </c>
      <c r="C19" s="443" t="s">
        <v>314</v>
      </c>
      <c r="D19" s="444"/>
      <c r="E19" s="444"/>
      <c r="F19" s="353">
        <f>OD!E38</f>
        <v>-4849</v>
      </c>
      <c r="G19" s="353">
        <f>OD!G38</f>
        <v>-16046</v>
      </c>
      <c r="H19" s="353">
        <f t="shared" si="0"/>
        <v>11197</v>
      </c>
      <c r="I19" s="354">
        <f t="shared" si="1"/>
        <v>-0.6978063068677552</v>
      </c>
    </row>
    <row r="20" spans="2:9" ht="15">
      <c r="B20" s="437" t="s">
        <v>315</v>
      </c>
      <c r="C20" s="437"/>
      <c r="D20" s="437"/>
      <c r="E20" s="437"/>
      <c r="F20" s="437"/>
      <c r="G20" s="437"/>
      <c r="H20" s="437"/>
      <c r="I20" s="437"/>
    </row>
    <row r="21" spans="2:9" ht="15">
      <c r="B21" s="438" t="s">
        <v>299</v>
      </c>
      <c r="C21" s="439" t="s">
        <v>315</v>
      </c>
      <c r="D21" s="440"/>
      <c r="E21" s="440"/>
      <c r="F21" s="351">
        <v>2013</v>
      </c>
      <c r="G21" s="351">
        <v>2012</v>
      </c>
      <c r="H21" s="438" t="s">
        <v>300</v>
      </c>
      <c r="I21" s="438"/>
    </row>
    <row r="22" spans="2:9" ht="15">
      <c r="B22" s="438"/>
      <c r="C22" s="441"/>
      <c r="D22" s="442"/>
      <c r="E22" s="442"/>
      <c r="F22" s="350" t="s">
        <v>301</v>
      </c>
      <c r="G22" s="350" t="s">
        <v>301</v>
      </c>
      <c r="H22" s="350" t="s">
        <v>301</v>
      </c>
      <c r="I22" s="350" t="s">
        <v>302</v>
      </c>
    </row>
    <row r="23" spans="2:9" ht="15">
      <c r="B23" s="350"/>
      <c r="C23" s="412" t="s">
        <v>316</v>
      </c>
      <c r="D23" s="413"/>
      <c r="E23" s="413"/>
      <c r="F23" s="355"/>
      <c r="G23" s="355"/>
      <c r="H23" s="355"/>
      <c r="I23" s="355"/>
    </row>
    <row r="24" spans="2:9" ht="15">
      <c r="B24" s="352">
        <v>1</v>
      </c>
      <c r="C24" s="443" t="s">
        <v>317</v>
      </c>
      <c r="D24" s="444"/>
      <c r="E24" s="444"/>
      <c r="F24" s="356">
        <f>F13/F12</f>
        <v>0.4399024939058691</v>
      </c>
      <c r="G24" s="356">
        <f>G13/G12</f>
        <v>0.5195923071382266</v>
      </c>
      <c r="H24" s="356">
        <f>F24-G24</f>
        <v>-0.07968981323235746</v>
      </c>
      <c r="I24" s="354">
        <f>H24/G24</f>
        <v>-0.15336988661604198</v>
      </c>
    </row>
    <row r="25" spans="2:9" ht="15">
      <c r="B25" s="352">
        <v>2</v>
      </c>
      <c r="C25" s="443" t="s">
        <v>318</v>
      </c>
      <c r="D25" s="444"/>
      <c r="E25" s="444"/>
      <c r="F25" s="356">
        <f>F13/F11</f>
        <v>0.07716089988159452</v>
      </c>
      <c r="G25" s="356">
        <f>G13/G11</f>
        <v>-0.8896220016032559</v>
      </c>
      <c r="H25" s="356">
        <f>F25-G25</f>
        <v>0.9667829014848504</v>
      </c>
      <c r="I25" s="354">
        <f>H25/G25</f>
        <v>-1.086734477949665</v>
      </c>
    </row>
    <row r="26" spans="2:9" ht="15">
      <c r="B26" s="352">
        <v>3</v>
      </c>
      <c r="C26" s="443" t="s">
        <v>319</v>
      </c>
      <c r="D26" s="444"/>
      <c r="E26" s="444"/>
      <c r="F26" s="356">
        <f>F13/F16</f>
        <v>0.09297717184527585</v>
      </c>
      <c r="G26" s="356">
        <f>G13/G16</f>
        <v>-0.2978200734899467</v>
      </c>
      <c r="H26" s="356">
        <f>F26-G26</f>
        <v>0.39079724533522253</v>
      </c>
      <c r="I26" s="354">
        <f>H26/G26</f>
        <v>-1.3121924279842554</v>
      </c>
    </row>
    <row r="27" spans="2:9" ht="15">
      <c r="B27" s="352">
        <v>4</v>
      </c>
      <c r="C27" s="443" t="s">
        <v>320</v>
      </c>
      <c r="D27" s="444"/>
      <c r="E27" s="444"/>
      <c r="F27" s="356">
        <f>F13/F18</f>
        <v>1.4857504749841672</v>
      </c>
      <c r="G27" s="356">
        <f>G13/G18</f>
        <v>-1030.5</v>
      </c>
      <c r="H27" s="356">
        <f>F27-G27</f>
        <v>1031.9857504749841</v>
      </c>
      <c r="I27" s="354">
        <f>H27/G27</f>
        <v>-1.0014417762978982</v>
      </c>
    </row>
    <row r="28" spans="2:9" ht="15">
      <c r="B28" s="352"/>
      <c r="C28" s="412" t="s">
        <v>321</v>
      </c>
      <c r="D28" s="413"/>
      <c r="E28" s="413"/>
      <c r="F28" s="356"/>
      <c r="G28" s="356"/>
      <c r="H28" s="356"/>
      <c r="I28" s="353"/>
    </row>
    <row r="29" spans="2:9" ht="15">
      <c r="B29" s="352">
        <v>5</v>
      </c>
      <c r="C29" s="445" t="s">
        <v>322</v>
      </c>
      <c r="D29" s="446"/>
      <c r="E29" s="446"/>
      <c r="F29" s="356">
        <f>F17/F19</f>
        <v>-1.4809239018354299</v>
      </c>
      <c r="G29" s="356">
        <f>G17/G19</f>
        <v>-0.0439985043001371</v>
      </c>
      <c r="H29" s="356">
        <f>F29-G29</f>
        <v>-1.4369253975352927</v>
      </c>
      <c r="I29" s="354">
        <f>H29/G29</f>
        <v>32.658505564945195</v>
      </c>
    </row>
    <row r="30" spans="2:9" ht="15">
      <c r="B30" s="352">
        <v>6</v>
      </c>
      <c r="C30" s="443" t="s">
        <v>323</v>
      </c>
      <c r="D30" s="444"/>
      <c r="E30" s="444"/>
      <c r="F30" s="356">
        <f>F19/F17</f>
        <v>-0.6752541428770367</v>
      </c>
      <c r="G30" s="356">
        <f>G19/G17</f>
        <v>-22.728045325779036</v>
      </c>
      <c r="H30" s="356">
        <f>F30-G30</f>
        <v>22.052791182902</v>
      </c>
      <c r="I30" s="354">
        <f>H30/G30</f>
        <v>-0.9702898276909393</v>
      </c>
    </row>
    <row r="31" spans="2:9" ht="15">
      <c r="B31" s="352"/>
      <c r="C31" s="414" t="s">
        <v>324</v>
      </c>
      <c r="D31" s="415"/>
      <c r="E31" s="415"/>
      <c r="F31" s="356"/>
      <c r="G31" s="356"/>
      <c r="H31" s="356"/>
      <c r="I31" s="353"/>
    </row>
    <row r="32" spans="2:9" ht="15">
      <c r="B32" s="352">
        <v>7</v>
      </c>
      <c r="C32" s="443" t="s">
        <v>325</v>
      </c>
      <c r="D32" s="444"/>
      <c r="E32" s="444"/>
      <c r="F32" s="356">
        <f>F5/F15</f>
        <v>0.972636815920398</v>
      </c>
      <c r="G32" s="356">
        <f>G5/G15</f>
        <v>0.03709590850914496</v>
      </c>
      <c r="H32" s="356">
        <f>F32-G32</f>
        <v>0.9355409074112531</v>
      </c>
      <c r="I32" s="354">
        <f>H32/G32</f>
        <v>25.219517327109582</v>
      </c>
    </row>
    <row r="33" spans="2:9" ht="15">
      <c r="B33" s="352">
        <v>8</v>
      </c>
      <c r="C33" s="443" t="s">
        <v>326</v>
      </c>
      <c r="D33" s="444"/>
      <c r="E33" s="444"/>
      <c r="F33" s="356">
        <f>(F5-F6-F7)/F15</f>
        <v>0.9653050536789736</v>
      </c>
      <c r="G33" s="356">
        <f>(G5-G6-G7)/G15</f>
        <v>0.03172866520787746</v>
      </c>
      <c r="H33" s="356">
        <f>F33-G33</f>
        <v>0.9335763884710961</v>
      </c>
      <c r="I33" s="354">
        <f>H33/G33</f>
        <v>29.42375238146834</v>
      </c>
    </row>
    <row r="34" spans="2:9" ht="15">
      <c r="B34" s="352">
        <v>9</v>
      </c>
      <c r="C34" s="443" t="s">
        <v>327</v>
      </c>
      <c r="D34" s="444"/>
      <c r="E34" s="444"/>
      <c r="F34" s="356">
        <f>(F9+F10)/F15</f>
        <v>0.9286026010299381</v>
      </c>
      <c r="G34" s="356">
        <f>(G9+G10)/G15</f>
        <v>0.027661946244994014</v>
      </c>
      <c r="H34" s="356">
        <f>F34-G34</f>
        <v>0.9009406547849441</v>
      </c>
      <c r="I34" s="354">
        <f>H34/G34</f>
        <v>32.56967701424796</v>
      </c>
    </row>
    <row r="35" spans="2:9" ht="15">
      <c r="B35" s="352">
        <v>10</v>
      </c>
      <c r="C35" s="443" t="s">
        <v>328</v>
      </c>
      <c r="D35" s="444"/>
      <c r="E35" s="444"/>
      <c r="F35" s="356">
        <f>F10/F15</f>
        <v>0.005804311774461028</v>
      </c>
      <c r="G35" s="356">
        <f>G10/G15</f>
        <v>0.0006399405474588168</v>
      </c>
      <c r="H35" s="374">
        <f>F35-G35</f>
        <v>0.005164371227002211</v>
      </c>
      <c r="I35" s="354">
        <f>H35/G35</f>
        <v>8.070079708981972</v>
      </c>
    </row>
    <row r="36" spans="2:9" ht="15">
      <c r="B36" s="352"/>
      <c r="C36" s="414" t="s">
        <v>329</v>
      </c>
      <c r="D36" s="415"/>
      <c r="E36" s="415"/>
      <c r="F36" s="356"/>
      <c r="G36" s="356"/>
      <c r="H36" s="356"/>
      <c r="I36" s="353"/>
    </row>
    <row r="37" spans="2:9" ht="15">
      <c r="B37" s="352">
        <v>11</v>
      </c>
      <c r="C37" s="443" t="s">
        <v>330</v>
      </c>
      <c r="D37" s="444"/>
      <c r="E37" s="444"/>
      <c r="F37" s="356">
        <f>F12/F16</f>
        <v>0.211358592263792</v>
      </c>
      <c r="G37" s="356">
        <f>G12/G16</f>
        <v>-0.5731802980884356</v>
      </c>
      <c r="H37" s="356">
        <f>F37-G37</f>
        <v>0.7845388903522277</v>
      </c>
      <c r="I37" s="354">
        <f>H37/G37</f>
        <v>-1.3687471341368083</v>
      </c>
    </row>
    <row r="38" spans="2:9" ht="15">
      <c r="B38" s="352">
        <v>12</v>
      </c>
      <c r="C38" s="443" t="s">
        <v>331</v>
      </c>
      <c r="D38" s="444"/>
      <c r="E38" s="444"/>
      <c r="F38" s="356">
        <f>F16/F12</f>
        <v>4.731295705981624</v>
      </c>
      <c r="G38" s="356">
        <f>G16/G12</f>
        <v>-1.7446517323345099</v>
      </c>
      <c r="H38" s="356">
        <f>F38-G38</f>
        <v>6.475947438316133</v>
      </c>
      <c r="I38" s="354">
        <f>H38/G38</f>
        <v>-3.7118854830990826</v>
      </c>
    </row>
  </sheetData>
  <sheetProtection/>
  <mergeCells count="40">
    <mergeCell ref="C37:E37"/>
    <mergeCell ref="C38:E38"/>
    <mergeCell ref="C29:E29"/>
    <mergeCell ref="C30:E30"/>
    <mergeCell ref="C31:E31"/>
    <mergeCell ref="C32:E32"/>
    <mergeCell ref="C33:E33"/>
    <mergeCell ref="C34:E34"/>
    <mergeCell ref="C27:E27"/>
    <mergeCell ref="C28:E28"/>
    <mergeCell ref="C35:E35"/>
    <mergeCell ref="C36:E36"/>
    <mergeCell ref="C23:E23"/>
    <mergeCell ref="C24:E24"/>
    <mergeCell ref="C25:E25"/>
    <mergeCell ref="C26:E26"/>
    <mergeCell ref="B20:I20"/>
    <mergeCell ref="B21:B22"/>
    <mergeCell ref="C21:E22"/>
    <mergeCell ref="H21:I21"/>
    <mergeCell ref="C16:E16"/>
    <mergeCell ref="C17:E17"/>
    <mergeCell ref="C18:E18"/>
    <mergeCell ref="C19:E19"/>
    <mergeCell ref="C12:E12"/>
    <mergeCell ref="C13:E13"/>
    <mergeCell ref="C14:E14"/>
    <mergeCell ref="C15:E15"/>
    <mergeCell ref="C8:E8"/>
    <mergeCell ref="C9:E9"/>
    <mergeCell ref="C10:E10"/>
    <mergeCell ref="C11:E11"/>
    <mergeCell ref="C4:E4"/>
    <mergeCell ref="C5:E5"/>
    <mergeCell ref="C6:E6"/>
    <mergeCell ref="C7:E7"/>
    <mergeCell ref="B1:I1"/>
    <mergeCell ref="B2:B3"/>
    <mergeCell ref="C2:E3"/>
    <mergeCell ref="H2:I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 Atanasov</dc:creator>
  <cp:keywords/>
  <dc:description/>
  <cp:lastModifiedBy>Lid</cp:lastModifiedBy>
  <cp:lastPrinted>2013-11-27T09:20:30Z</cp:lastPrinted>
  <dcterms:created xsi:type="dcterms:W3CDTF">2013-03-02T09:23:40Z</dcterms:created>
  <dcterms:modified xsi:type="dcterms:W3CDTF">2013-11-27T10:26:19Z</dcterms:modified>
  <cp:category/>
  <cp:version/>
  <cp:contentType/>
  <cp:contentStatus/>
</cp:coreProperties>
</file>