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<sst xmlns="http://schemas.openxmlformats.org/spreadsheetml/2006/main" count="1075" uniqueCount="911">
  <si>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</si>
  <si>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</si>
  <si>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</si>
  <si>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</si>
  <si>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</si>
  <si>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</si>
  <si>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</si>
  <si>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</si>
  <si>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</si>
  <si>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</si>
  <si>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</si>
  <si>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</si>
  <si>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</si>
  <si>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</si>
  <si>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</si>
  <si>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</si>
  <si>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</si>
  <si>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</si>
  <si>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</si>
  <si>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</si>
  <si>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</si>
  <si>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</si>
  <si>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</si>
  <si>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</si>
  <si>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</si>
  <si>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</si>
  <si>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</si>
  <si>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</si>
  <si>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</si>
  <si>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</si>
  <si>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</si>
  <si>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</si>
  <si>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</si>
  <si>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</si>
  <si>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</si>
  <si>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</si>
  <si>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</si>
  <si>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</si>
  <si>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</si>
  <si>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</si>
  <si>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</si>
  <si>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</si>
  <si>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</si>
  <si>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</si>
  <si>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</si>
  <si>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</si>
  <si>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</si>
  <si>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</si>
  <si>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</si>
  <si>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</si>
  <si>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</si>
  <si>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</si>
  <si>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</si>
  <si>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</si>
  <si>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</si>
  <si>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</si>
  <si>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</si>
  <si>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</si>
  <si>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</si>
  <si>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</si>
  <si>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</si>
  <si>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</si>
  <si>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</si>
  <si>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</si>
  <si>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</si>
  <si>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</si>
  <si>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</si>
  <si>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</si>
  <si>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</si>
  <si>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</si>
  <si>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</si>
  <si>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</si>
  <si>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</si>
  <si>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</si>
  <si>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</si>
  <si>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</si>
  <si>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</si>
  <si>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</si>
  <si>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</si>
  <si>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</si>
  <si>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</si>
  <si>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</si>
  <si>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</si>
  <si>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</si>
  <si>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</si>
  <si>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</si>
  <si>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</si>
  <si>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</si>
  <si>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</si>
  <si>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</si>
  <si>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</si>
  <si>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</si>
  <si>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</si>
  <si>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</si>
  <si>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</si>
  <si>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</si>
  <si>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</si>
  <si>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</si>
  <si>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</si>
  <si>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</si>
  <si>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</si>
  <si>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</si>
  <si>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</si>
  <si>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</si>
  <si>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</si>
  <si>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</si>
  <si>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</si>
  <si>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</si>
  <si>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</si>
  <si>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</si>
  <si>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</si>
  <si>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</si>
  <si>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</si>
  <si>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</si>
  <si>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</si>
  <si>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</si>
  <si>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</si>
  <si>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</si>
  <si>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</si>
  <si>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</si>
  <si>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</si>
  <si>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</si>
  <si>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</si>
  <si>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</si>
  <si>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</si>
  <si>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</si>
  <si>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</si>
  <si>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</si>
  <si>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</si>
  <si>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</si>
  <si>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</si>
  <si>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</si>
  <si>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</si>
  <si>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</si>
  <si>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</si>
  <si>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</si>
  <si>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</si>
  <si>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</si>
  <si>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</si>
  <si>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</si>
  <si>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</si>
  <si>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</si>
  <si>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</si>
  <si>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</si>
  <si>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</si>
  <si>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</si>
  <si>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</si>
  <si>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</si>
  <si>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</si>
  <si>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</si>
  <si>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</si>
  <si>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</si>
  <si>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</si>
  <si>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</si>
  <si>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</si>
  <si>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</si>
  <si>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</si>
  <si>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</si>
  <si>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</si>
  <si>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</si>
  <si>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</si>
  <si>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</si>
  <si>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</si>
  <si>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</si>
  <si>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</si>
  <si>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</si>
  <si>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</si>
  <si>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</si>
  <si>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</si>
  <si>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</si>
  <si>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</si>
  <si>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</si>
  <si>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</si>
  <si>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</si>
  <si>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</si>
  <si>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</si>
  <si>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</si>
  <si>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</si>
  <si>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</si>
  <si>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</si>
  <si>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</si>
  <si>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</si>
  <si>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</si>
  <si>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</si>
  <si>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</si>
  <si>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</si>
  <si>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</si>
  <si>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</si>
  <si>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</si>
  <si>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</si>
  <si>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</si>
  <si>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</si>
  <si>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</si>
  <si>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</si>
  <si>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</si>
  <si>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</si>
  <si>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</si>
  <si>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</si>
  <si>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</si>
  <si>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</si>
  <si>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</si>
  <si>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</si>
  <si>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</si>
  <si>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</si>
  <si>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</si>
  <si>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</si>
  <si>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</si>
  <si>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</si>
  <si>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</si>
  <si>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</si>
  <si>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</si>
  <si>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</si>
  <si>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</si>
  <si>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</si>
  <si>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</si>
  <si>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</si>
  <si>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</si>
  <si>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</si>
  <si>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</si>
  <si>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</si>
  <si>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</si>
  <si>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</si>
  <si>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</si>
  <si>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</si>
  <si>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</si>
  <si>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</si>
  <si>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</si>
  <si>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</si>
  <si>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</si>
  <si>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</si>
  <si>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</si>
  <si>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</si>
  <si>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</si>
  <si>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</si>
  <si>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</si>
  <si>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</si>
  <si>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</si>
  <si>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</si>
  <si>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</si>
  <si>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</si>
  <si>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</si>
  <si>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</si>
  <si>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</si>
  <si>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</si>
  <si>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</si>
  <si>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</si>
  <si>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</si>
  <si>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</si>
  <si>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</si>
  <si>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</si>
  <si>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</si>
  <si>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</si>
  <si>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</si>
  <si>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</si>
  <si>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</si>
  <si>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</si>
  <si>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</si>
  <si>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</si>
  <si>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</si>
  <si>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</si>
  <si>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</si>
  <si>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</si>
  <si>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</si>
  <si>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</si>
  <si>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</si>
  <si>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</si>
  <si>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</si>
  <si>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</si>
  <si>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</si>
  <si>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</si>
  <si>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</si>
  <si>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</si>
  <si>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</si>
  <si>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</si>
  <si>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</si>
  <si>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</si>
  <si>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</si>
  <si>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</si>
  <si>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</si>
  <si>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</si>
  <si>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</si>
  <si>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</si>
  <si>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</si>
  <si>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</si>
  <si>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</si>
  <si>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</si>
  <si>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</si>
  <si>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</si>
  <si>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</si>
  <si>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</si>
  <si>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</si>
  <si>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</si>
  <si>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</si>
  <si>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</si>
  <si>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</si>
  <si>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</si>
  <si>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</si>
  <si>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</si>
  <si>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</si>
  <si>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</si>
  <si>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</si>
  <si>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</si>
  <si>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</si>
  <si>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</si>
  <si>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</si>
  <si>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</si>
  <si>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</si>
  <si>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</si>
  <si>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</si>
  <si>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</si>
  <si>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</si>
  <si>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</si>
  <si>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</si>
  <si>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</si>
  <si>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</si>
  <si>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</si>
  <si>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</si>
  <si>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</si>
  <si>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</si>
  <si>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</si>
  <si>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</si>
  <si>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</si>
  <si>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</si>
  <si>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</si>
  <si>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</si>
  <si>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</si>
  <si>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</si>
  <si>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</si>
  <si>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</si>
  <si>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</si>
  <si>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</si>
  <si>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</si>
  <si>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</si>
  <si>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</si>
  <si>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</si>
  <si>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</si>
  <si>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</si>
  <si>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</si>
  <si>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</si>
  <si>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</si>
  <si>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</si>
  <si>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</si>
  <si>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</si>
  <si>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</si>
  <si>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</si>
  <si>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</si>
  <si>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</si>
  <si>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</si>
  <si>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</si>
  <si>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</si>
  <si>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</si>
  <si>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</si>
  <si>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</si>
  <si>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</si>
  <si>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</si>
  <si>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</si>
  <si>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</si>
  <si>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</si>
  <si>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</si>
  <si>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</si>
  <si>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</si>
  <si>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</si>
  <si>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</si>
  <si>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</si>
  <si>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</si>
  <si>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</si>
  <si>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</si>
  <si>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</si>
  <si>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</si>
  <si>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</si>
  <si>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</si>
  <si>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</si>
  <si>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</si>
  <si>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</si>
  <si>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</si>
  <si>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</si>
  <si>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</si>
  <si>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</si>
  <si>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</si>
  <si>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</si>
  <si>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</si>
  <si>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</si>
  <si>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</si>
  <si>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</si>
  <si>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</si>
  <si>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</si>
  <si>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</si>
  <si>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</si>
  <si>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</si>
  <si>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</si>
  <si>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</si>
  <si>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</si>
  <si>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</si>
  <si>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</si>
  <si>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</si>
  <si>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</si>
  <si>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</si>
  <si>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</si>
  <si>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</si>
  <si>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</si>
  <si>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</si>
  <si>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</si>
  <si>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</si>
  <si>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</si>
  <si>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</si>
  <si>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</si>
  <si>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</si>
  <si>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</si>
  <si>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</si>
  <si>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</si>
  <si>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</si>
  <si>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</si>
  <si>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</si>
  <si>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</si>
  <si>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</si>
  <si>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</si>
  <si>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</si>
  <si>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</si>
  <si>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</si>
  <si>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</si>
  <si>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</si>
  <si>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</si>
  <si>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</si>
  <si>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</si>
  <si>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</si>
  <si>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</si>
  <si>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</si>
  <si>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</si>
  <si>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</si>
  <si>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</si>
  <si>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</si>
  <si>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</si>
  <si>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</si>
  <si>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</si>
  <si>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</si>
  <si>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</si>
  <si>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</si>
  <si>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</si>
  <si>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</si>
  <si>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</si>
  <si>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</si>
  <si>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</si>
  <si>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</si>
  <si>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</si>
  <si>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</si>
  <si>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</si>
  <si>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</si>
  <si>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</si>
  <si>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</si>
  <si>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</si>
  <si>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</si>
  <si>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</si>
  <si>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</si>
  <si>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</si>
  <si>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</si>
  <si>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</si>
  <si>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</si>
  <si>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</si>
  <si>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</si>
  <si>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</si>
  <si>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</si>
  <si>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</si>
  <si>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</si>
  <si>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</si>
  <si>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</si>
  <si>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</si>
  <si>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</si>
  <si>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</si>
  <si>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</si>
  <si>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</si>
  <si>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</si>
  <si>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</si>
  <si>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</si>
  <si>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</si>
  <si>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</si>
  <si>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</si>
  <si>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</si>
  <si>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</si>
  <si>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</si>
  <si>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</si>
  <si>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</si>
  <si>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</si>
  <si>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</si>
  <si>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</si>
  <si>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</si>
  <si>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</si>
  <si>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</si>
  <si>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</si>
  <si>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</si>
  <si>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</si>
  <si>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</si>
  <si>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</si>
  <si>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</si>
  <si>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</si>
  <si>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</si>
  <si>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</si>
  <si>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</si>
  <si>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</si>
  <si>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</si>
  <si>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</si>
  <si>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</si>
  <si>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</si>
  <si>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</si>
  <si>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</si>
  <si>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</si>
  <si>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</si>
  <si>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</si>
  <si>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</si>
  <si>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</si>
  <si>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</si>
  <si>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</si>
  <si>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</si>
  <si>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</si>
  <si>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</si>
  <si>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</si>
  <si>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</si>
  <si>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</si>
  <si>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</si>
  <si>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</si>
  <si>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</si>
  <si>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</si>
  <si>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</si>
  <si>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</si>
  <si>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</si>
  <si>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</si>
  <si>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</si>
  <si>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</si>
  <si>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</si>
  <si>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</si>
  <si>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</si>
  <si>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</si>
  <si>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</si>
  <si>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</si>
  <si>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</si>
  <si>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</si>
  <si>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</si>
  <si>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</si>
  <si>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</si>
  <si>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</si>
  <si>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</si>
  <si>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</si>
  <si>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</si>
  <si>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</si>
  <si>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</si>
  <si>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</si>
  <si>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</si>
  <si>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</si>
  <si>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</si>
  <si>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</si>
  <si>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</si>
  <si>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</si>
  <si>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</si>
  <si>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</si>
  <si>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</si>
  <si>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</si>
  <si>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</si>
  <si>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</si>
  <si>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</si>
  <si>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</si>
  <si>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</si>
  <si>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</si>
  <si>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</si>
  <si>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</si>
  <si>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</si>
  <si>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</si>
  <si>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</si>
  <si>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</si>
  <si>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</si>
  <si>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</si>
  <si>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</si>
  <si>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</si>
  <si>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</si>
  <si>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</si>
  <si>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</si>
  <si>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</si>
  <si>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</si>
  <si>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</si>
  <si>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</si>
  <si>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</si>
  <si>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</si>
  <si>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</si>
  <si>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</si>
  <si>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</si>
  <si>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</si>
  <si>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</si>
  <si>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</si>
  <si>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</si>
  <si>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</si>
  <si>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</si>
  <si>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</si>
  <si>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</si>
  <si>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</si>
  <si>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</si>
  <si>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</si>
  <si>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</si>
  <si>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</si>
  <si>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</si>
  <si>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</si>
  <si>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</si>
  <si>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</si>
  <si>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</si>
  <si>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</si>
  <si>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</si>
  <si>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</si>
  <si>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</si>
  <si>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</si>
  <si>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</si>
  <si>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</si>
  <si>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</si>
  <si>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</si>
  <si>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</si>
  <si>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</si>
  <si>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</si>
  <si>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</si>
  <si>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</si>
  <si>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</si>
  <si>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</si>
  <si>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</si>
  <si>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</si>
  <si>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</si>
  <si>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</si>
  <si>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</si>
  <si>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</si>
  <si>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</si>
  <si>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</si>
  <si>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</si>
  <si>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</si>
  <si>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</si>
  <si>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</si>
  <si>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</si>
  <si>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</si>
  <si>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</si>
  <si>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</si>
  <si>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</si>
  <si>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</si>
  <si>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</si>
  <si>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</si>
  <si>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</si>
  <si>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</si>
  <si>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</si>
  <si>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</si>
  <si>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</si>
  <si>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</si>
  <si>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</si>
  <si>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</si>
  <si>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</si>
  <si>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</si>
  <si>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</si>
  <si>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</si>
  <si>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</si>
  <si>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</si>
  <si>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</si>
  <si>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</si>
  <si>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</si>
  <si>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</si>
  <si>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</si>
  <si>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</si>
  <si>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</si>
  <si>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</si>
  <si>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</si>
  <si>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</si>
  <si>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</si>
  <si>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</si>
  <si>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</si>
  <si>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</si>
  <si>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</si>
  <si>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</si>
  <si>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</si>
  <si>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</si>
  <si>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</si>
  <si>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</si>
  <si>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</si>
  <si>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</si>
  <si>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</si>
  <si>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</si>
  <si>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</si>
  <si>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</si>
  <si>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</si>
  <si>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</si>
  <si>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</si>
  <si>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</si>
  <si>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</si>
  <si>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</si>
  <si>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</si>
  <si>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</si>
  <si>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</si>
  <si>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</si>
  <si>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</si>
  <si>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</si>
  <si>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</si>
  <si>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</si>
  <si>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</si>
  <si>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</si>
  <si>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</si>
  <si>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</si>
  <si>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</si>
  <si>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</si>
  <si>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</si>
  <si>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</si>
  <si>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</si>
  <si>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</si>
  <si>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</si>
  <si>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</si>
  <si>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</si>
  <si>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</si>
  <si>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</si>
  <si>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</si>
  <si>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</si>
  <si>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</si>
  <si>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</si>
  <si>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</si>
  <si>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</si>
  <si>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</si>
  <si>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</si>
  <si>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</si>
  <si>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</si>
  <si>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</si>
  <si>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</si>
  <si>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</si>
  <si>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</si>
  <si>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</si>
  <si>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</si>
  <si>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</si>
  <si>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</si>
  <si>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</si>
  <si>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</si>
  <si>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</si>
  <si>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</si>
  <si>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</si>
  <si>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</si>
  <si>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</si>
  <si>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</si>
  <si>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</si>
  <si>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</si>
  <si>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</si>
  <si>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</si>
  <si>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</si>
  <si>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</si>
  <si>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</si>
  <si>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</si>
  <si>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</si>
  <si>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</si>
  <si>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</si>
  <si>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</si>
  <si>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</si>
  <si>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</si>
  <si>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</si>
  <si>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</si>
  <si>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</si>
  <si>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</si>
  <si>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</si>
  <si>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</si>
  <si>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</si>
  <si>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</si>
  <si>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</si>
  <si>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</si>
  <si>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</si>
  <si>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</si>
  <si>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</si>
  <si>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</si>
  <si>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</si>
  <si>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</si>
  <si>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</si>
  <si>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</si>
  <si>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</si>
  <si>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</si>
  <si>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</si>
  <si>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</si>
  <si>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</si>
  <si>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</si>
  <si>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</si>
  <si>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</si>
  <si>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</si>
  <si>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</si>
  <si>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</si>
  <si>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</si>
  <si>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</si>
  <si>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</si>
  <si>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</si>
  <si>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</si>
  <si>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</si>
  <si>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</si>
  <si>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</si>
  <si>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</si>
  <si>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</si>
  <si>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</si>
  <si>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</si>
  <si>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</si>
  <si>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</si>
  <si>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</si>
  <si>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</si>
  <si>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</si>
  <si>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</si>
  <si>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</si>
  <si>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</si>
  <si>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</si>
  <si>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</si>
  <si>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</si>
  <si>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</si>
  <si>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</si>
  <si>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</si>
  <si>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</si>
  <si>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</si>
  <si>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</si>
  <si>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</si>
  <si>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</si>
  <si>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</si>
  <si>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</si>
  <si>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</si>
  <si>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</si>
  <si>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</si>
  <si>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</si>
  <si>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</si>
  <si>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</si>
  <si>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</si>
  <si>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</si>
  <si>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</si>
  <si>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</si>
  <si>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</si>
  <si>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</si>
  <si>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</si>
  <si>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</si>
  <si>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</si>
  <si>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</si>
  <si>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</si>
  <si>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</si>
  <si>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</si>
  <si>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</si>
  <si>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</si>
  <si>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</si>
  <si>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</si>
  <si>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</si>
  <si>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</si>
  <si>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</si>
  <si>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</si>
  <si>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</si>
  <si>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</si>
  <si>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</si>
  <si>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</si>
  <si>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</si>
  <si>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</si>
  <si>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</si>
  <si>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</si>
  <si>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</si>
  <si>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</si>
  <si>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</si>
  <si>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</si>
  <si>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</si>
  <si>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</si>
  <si>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</si>
  <si>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</si>
  <si>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</si>
  <si>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</si>
  <si>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</si>
  <si>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</si>
  <si>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</si>
  <si>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</si>
  <si>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</si>
  <si>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</si>
  <si>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</si>
  <si>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</si>
  <si>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</si>
  <si>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</si>
  <si>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</si>
  <si>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</si>
  <si>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</si>
  <si>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</si>
  <si>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</si>
  <si>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</si>
  <si>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</si>
  <si>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</si>
  <si>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</si>
  <si>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</si>
  <si>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</si>
  <si>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</si>
  <si>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3. Албена кар  ЕООД</t>
  </si>
  <si>
    <t>4. Бялата лагуна ЕАД</t>
  </si>
  <si>
    <t>3. Химко Враца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</si>
  <si>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</si>
  <si>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</si>
  <si>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</si>
  <si>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</si>
  <si>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</si>
  <si>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</si>
  <si>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</si>
  <si>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5. МЦ Медика Албена  ЕАД</t>
  </si>
  <si>
    <t>6.Албена Тур АД</t>
  </si>
  <si>
    <t>7. Диализен център  ЕООД</t>
  </si>
  <si>
    <t>8.Тихия кът АД</t>
  </si>
  <si>
    <t>9. Екоплод ООД</t>
  </si>
  <si>
    <t>3.Визит АД Румъния</t>
  </si>
  <si>
    <t>Вид на отчета: консолидиран междинен</t>
  </si>
  <si>
    <t>10.Интерскай АД</t>
  </si>
  <si>
    <t>1.Албена Автотранс</t>
  </si>
  <si>
    <t>2.Здравно Учреждение Медика-Албена</t>
  </si>
  <si>
    <t>1. Албенаинвест Холдинг</t>
  </si>
  <si>
    <t>2. ЗПАД България</t>
  </si>
  <si>
    <t>5. Други</t>
  </si>
  <si>
    <t>11.Актив сип ООД</t>
  </si>
  <si>
    <t>Отчетен период: 30.09.2009 г.</t>
  </si>
  <si>
    <t>Отчетен период:  30.09.2009 г.</t>
  </si>
  <si>
    <t>Дата на съставяне: 25.11.2009 г.</t>
  </si>
  <si>
    <t>Отчетен период: 31.12.2009 г.</t>
  </si>
  <si>
    <t>23.02.2010 г.</t>
  </si>
  <si>
    <t>Отчетен период:   31.12.2009 г.</t>
  </si>
  <si>
    <t>Отчетен период:  31.12.2009 г.</t>
  </si>
  <si>
    <t xml:space="preserve">                Дата  на съставяне: 23.02.2010 г.</t>
  </si>
  <si>
    <r>
      <t xml:space="preserve">Отчетен период:    31.12.2009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</si>
  <si>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23</t>
    </r>
    <r>
      <rPr>
        <sz val="10"/>
        <rFont val="Times New Roman"/>
        <family val="1"/>
      </rPr>
      <t>.02.2010 г.</t>
    </r>
  </si>
  <si>
    <t xml:space="preserve">Дата на съставяне:                    </t>
  </si>
  <si>
    <t xml:space="preserve">Отчетен период: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</si>
</sst>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25" sqref="A25"/>
    </sheetView>
  </sheetViews>
  <sheetFormatPr defaultColWidth="9.00390625" defaultRowHeight="12.75"/>
  <cols>
    <col min="1" max="1" width="43.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625" style="240" customWidth="1"/>
    <col min="6" max="6" width="9.50390625" style="246" customWidth="1"/>
    <col min="7" max="7" width="12.625" style="240" customWidth="1"/>
    <col min="8" max="8" width="14.625" style="247" customWidth="1"/>
    <col min="9" max="9" width="3.50390625" style="220" customWidth="1"/>
    <col min="10" max="16384" width="9.37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2" t="s">
        <v>891</v>
      </c>
      <c r="B4" s="613"/>
      <c r="C4" s="613"/>
      <c r="D4" s="613"/>
      <c r="E4" s="296"/>
      <c r="F4" s="241" t="s">
        <v>2</v>
      </c>
      <c r="G4" s="242"/>
      <c r="H4" s="243">
        <v>462</v>
      </c>
    </row>
    <row r="5" spans="1:8" ht="15">
      <c r="A5" s="221" t="s">
        <v>902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25.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60058</v>
      </c>
      <c r="D11" s="222">
        <v>63680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294418</v>
      </c>
      <c r="D12" s="222">
        <v>303134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11971</v>
      </c>
      <c r="D13" s="222">
        <v>16013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36029</v>
      </c>
      <c r="D14" s="222">
        <v>33981</v>
      </c>
      <c r="E14" s="323" t="s">
        <v>31</v>
      </c>
      <c r="F14" s="322" t="s">
        <v>32</v>
      </c>
      <c r="G14" s="421">
        <v>-1536</v>
      </c>
      <c r="H14" s="421">
        <v>-69466</v>
      </c>
    </row>
    <row r="15" spans="1:8" ht="15">
      <c r="A15" s="315" t="s">
        <v>33</v>
      </c>
      <c r="B15" s="321" t="s">
        <v>34</v>
      </c>
      <c r="C15" s="222">
        <v>1830</v>
      </c>
      <c r="D15" s="222">
        <v>10257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9269</v>
      </c>
      <c r="D16" s="222">
        <v>11266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16997</v>
      </c>
      <c r="D17" s="222">
        <v>14370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-65193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430572</v>
      </c>
      <c r="D19" s="226">
        <f>SUM(D11:D18)</f>
        <v>452701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10974</v>
      </c>
      <c r="D20" s="222">
        <v>27266</v>
      </c>
      <c r="E20" s="317" t="s">
        <v>54</v>
      </c>
      <c r="F20" s="322" t="s">
        <v>55</v>
      </c>
      <c r="G20" s="223">
        <v>85621</v>
      </c>
      <c r="H20" s="223">
        <v>116439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160675</v>
      </c>
      <c r="H21" s="227">
        <f>SUM(H22:H24)</f>
        <v>155629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481</v>
      </c>
      <c r="H22" s="223">
        <v>738</v>
      </c>
    </row>
    <row r="23" spans="1:13" ht="15">
      <c r="A23" s="315" t="s">
        <v>63</v>
      </c>
      <c r="B23" s="321" t="s">
        <v>64</v>
      </c>
      <c r="C23" s="222"/>
      <c r="D23" s="222">
        <v>1</v>
      </c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727</v>
      </c>
      <c r="D24" s="222">
        <v>982</v>
      </c>
      <c r="E24" s="317" t="s">
        <v>69</v>
      </c>
      <c r="F24" s="322" t="s">
        <v>70</v>
      </c>
      <c r="G24" s="223">
        <v>160194</v>
      </c>
      <c r="H24" s="223">
        <v>154891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246296</v>
      </c>
      <c r="H25" s="225">
        <f>H19+H20+H21</f>
        <v>272068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1273</v>
      </c>
      <c r="D26" s="222">
        <v>503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2000</v>
      </c>
      <c r="D27" s="226">
        <f>SUM(D23:D26)</f>
        <v>1486</v>
      </c>
      <c r="E27" s="333" t="s">
        <v>80</v>
      </c>
      <c r="F27" s="322" t="s">
        <v>81</v>
      </c>
      <c r="G27" s="225">
        <f>SUM(G28:G30)</f>
        <v>38969</v>
      </c>
      <c r="H27" s="225">
        <f>SUM(H28:H30)</f>
        <v>50381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38969</v>
      </c>
      <c r="H28" s="223">
        <v>50381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17522</v>
      </c>
      <c r="D30" s="222">
        <v>768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31945</v>
      </c>
      <c r="H31" s="223">
        <v>13235</v>
      </c>
      <c r="M31" s="228"/>
    </row>
    <row r="32" spans="1:15" ht="15">
      <c r="A32" s="315" t="s">
        <v>95</v>
      </c>
      <c r="B32" s="330" t="s">
        <v>96</v>
      </c>
      <c r="C32" s="226">
        <f>C30+C31</f>
        <v>17522</v>
      </c>
      <c r="D32" s="226">
        <f>D30+D31</f>
        <v>768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70914</v>
      </c>
      <c r="H33" s="225">
        <f>H27+H31+H32</f>
        <v>63616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2127</v>
      </c>
      <c r="D34" s="226">
        <f>SUM(D35:D38)</f>
        <v>3250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319947</v>
      </c>
      <c r="H36" s="225">
        <f>H25+H17+H33</f>
        <v>270491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1091</v>
      </c>
      <c r="D37" s="222">
        <v>3220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1036</v>
      </c>
      <c r="D38" s="222">
        <v>30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501</v>
      </c>
      <c r="E39" s="331" t="s">
        <v>115</v>
      </c>
      <c r="F39" s="341" t="s">
        <v>116</v>
      </c>
      <c r="G39" s="223">
        <v>5864</v>
      </c>
      <c r="H39" s="223">
        <v>68479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>
        <v>501</v>
      </c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25.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6721</v>
      </c>
      <c r="H43" s="223"/>
      <c r="M43" s="228"/>
    </row>
    <row r="44" spans="1:8" ht="15">
      <c r="A44" s="315" t="s">
        <v>129</v>
      </c>
      <c r="B44" s="344" t="s">
        <v>130</v>
      </c>
      <c r="C44" s="222"/>
      <c r="D44" s="222">
        <v>795</v>
      </c>
      <c r="E44" s="348" t="s">
        <v>131</v>
      </c>
      <c r="F44" s="322" t="s">
        <v>132</v>
      </c>
      <c r="G44" s="223">
        <v>109300</v>
      </c>
      <c r="H44" s="223">
        <v>121359</v>
      </c>
    </row>
    <row r="45" spans="1:15" ht="15">
      <c r="A45" s="315" t="s">
        <v>133</v>
      </c>
      <c r="B45" s="329" t="s">
        <v>134</v>
      </c>
      <c r="C45" s="226">
        <f>C34+C39+C44</f>
        <v>2127</v>
      </c>
      <c r="D45" s="226">
        <f>D34+D39+D44</f>
        <v>4546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>
        <v>29</v>
      </c>
      <c r="D47" s="222">
        <v>44</v>
      </c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>
        <v>181</v>
      </c>
      <c r="E48" s="317" t="s">
        <v>146</v>
      </c>
      <c r="F48" s="322" t="s">
        <v>147</v>
      </c>
      <c r="G48" s="223">
        <v>655</v>
      </c>
      <c r="H48" s="223">
        <v>1715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116676</v>
      </c>
      <c r="H49" s="225">
        <f>SUM(H43:H48)</f>
        <v>123074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95</v>
      </c>
      <c r="D50" s="222">
        <v>107</v>
      </c>
      <c r="E50" s="317"/>
      <c r="F50" s="322"/>
      <c r="G50" s="332"/>
      <c r="H50" s="225"/>
    </row>
    <row r="51" spans="1:15" ht="27">
      <c r="A51" s="315" t="s">
        <v>152</v>
      </c>
      <c r="B51" s="329" t="s">
        <v>153</v>
      </c>
      <c r="C51" s="226">
        <f>SUM(C47:C50)</f>
        <v>124</v>
      </c>
      <c r="D51" s="226">
        <f>SUM(D47:D50)</f>
        <v>332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>
        <v>580</v>
      </c>
      <c r="H52" s="223">
        <v>580</v>
      </c>
    </row>
    <row r="53" spans="1:8" ht="15">
      <c r="A53" s="315" t="s">
        <v>159</v>
      </c>
      <c r="B53" s="329" t="s">
        <v>160</v>
      </c>
      <c r="C53" s="222"/>
      <c r="D53" s="222">
        <v>1964</v>
      </c>
      <c r="E53" s="317" t="s">
        <v>161</v>
      </c>
      <c r="F53" s="325" t="s">
        <v>162</v>
      </c>
      <c r="G53" s="223">
        <v>14036</v>
      </c>
      <c r="H53" s="223">
        <v>21335</v>
      </c>
    </row>
    <row r="54" spans="1:8" ht="27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/>
      <c r="H54" s="223">
        <v>4568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463319</v>
      </c>
      <c r="D55" s="226">
        <f>D19+D20+D21+D27+D32+D45+D51+D53+D54</f>
        <v>489063</v>
      </c>
      <c r="E55" s="317" t="s">
        <v>169</v>
      </c>
      <c r="F55" s="341" t="s">
        <v>170</v>
      </c>
      <c r="G55" s="225">
        <f>G49+G51+G52+G53+G54</f>
        <v>131292</v>
      </c>
      <c r="H55" s="225">
        <f>H49+H51+H52+H53+H54</f>
        <v>149557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2107</v>
      </c>
      <c r="D58" s="222">
        <v>4023</v>
      </c>
      <c r="E58" s="317" t="s">
        <v>124</v>
      </c>
      <c r="F58" s="352"/>
      <c r="G58" s="332"/>
      <c r="H58" s="225"/>
    </row>
    <row r="59" spans="1:13" ht="25.5">
      <c r="A59" s="315" t="s">
        <v>176</v>
      </c>
      <c r="B59" s="321" t="s">
        <v>177</v>
      </c>
      <c r="C59" s="222">
        <v>638</v>
      </c>
      <c r="D59" s="222">
        <v>1569</v>
      </c>
      <c r="E59" s="331" t="s">
        <v>178</v>
      </c>
      <c r="F59" s="322" t="s">
        <v>179</v>
      </c>
      <c r="G59" s="223">
        <v>12239</v>
      </c>
      <c r="H59" s="223">
        <v>14550</v>
      </c>
      <c r="M59" s="228"/>
    </row>
    <row r="60" spans="1:8" ht="15">
      <c r="A60" s="315" t="s">
        <v>180</v>
      </c>
      <c r="B60" s="321" t="s">
        <v>181</v>
      </c>
      <c r="C60" s="222">
        <v>854</v>
      </c>
      <c r="D60" s="222">
        <v>877</v>
      </c>
      <c r="E60" s="317" t="s">
        <v>182</v>
      </c>
      <c r="F60" s="322" t="s">
        <v>183</v>
      </c>
      <c r="G60" s="223">
        <v>1307</v>
      </c>
      <c r="H60" s="223">
        <v>1173</v>
      </c>
    </row>
    <row r="61" spans="1:18" ht="15">
      <c r="A61" s="315" t="s">
        <v>184</v>
      </c>
      <c r="B61" s="324" t="s">
        <v>185</v>
      </c>
      <c r="C61" s="222">
        <v>603</v>
      </c>
      <c r="D61" s="222">
        <v>920</v>
      </c>
      <c r="E61" s="323" t="s">
        <v>186</v>
      </c>
      <c r="F61" s="352" t="s">
        <v>187</v>
      </c>
      <c r="G61" s="225">
        <f>SUM(G62:G68)</f>
        <v>11403</v>
      </c>
      <c r="H61" s="225">
        <f>SUM(H62:H68)</f>
        <v>18120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1591</v>
      </c>
      <c r="H62" s="223">
        <v>2430</v>
      </c>
    </row>
    <row r="63" spans="1:13" ht="15">
      <c r="A63" s="315" t="s">
        <v>192</v>
      </c>
      <c r="B63" s="321" t="s">
        <v>193</v>
      </c>
      <c r="C63" s="222">
        <v>1</v>
      </c>
      <c r="D63" s="222">
        <v>30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4203</v>
      </c>
      <c r="D64" s="226">
        <f>SUM(D58:D63)</f>
        <v>7419</v>
      </c>
      <c r="E64" s="317" t="s">
        <v>197</v>
      </c>
      <c r="F64" s="322" t="s">
        <v>198</v>
      </c>
      <c r="G64" s="223">
        <v>6721</v>
      </c>
      <c r="H64" s="223">
        <v>12103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2219</v>
      </c>
      <c r="H65" s="223">
        <v>2306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496</v>
      </c>
      <c r="H66" s="223">
        <v>658</v>
      </c>
    </row>
    <row r="67" spans="1:8" ht="15">
      <c r="A67" s="315" t="s">
        <v>204</v>
      </c>
      <c r="B67" s="321" t="s">
        <v>205</v>
      </c>
      <c r="C67" s="222">
        <v>0</v>
      </c>
      <c r="D67" s="222">
        <v>753</v>
      </c>
      <c r="E67" s="317" t="s">
        <v>206</v>
      </c>
      <c r="F67" s="322" t="s">
        <v>207</v>
      </c>
      <c r="G67" s="223">
        <v>171</v>
      </c>
      <c r="H67" s="223">
        <v>274</v>
      </c>
    </row>
    <row r="68" spans="1:8" ht="15">
      <c r="A68" s="315" t="s">
        <v>208</v>
      </c>
      <c r="B68" s="321" t="s">
        <v>209</v>
      </c>
      <c r="C68" s="222">
        <v>8357</v>
      </c>
      <c r="D68" s="222">
        <v>6340</v>
      </c>
      <c r="E68" s="317" t="s">
        <v>210</v>
      </c>
      <c r="F68" s="322" t="s">
        <v>211</v>
      </c>
      <c r="G68" s="223">
        <v>205</v>
      </c>
      <c r="H68" s="223">
        <v>349</v>
      </c>
    </row>
    <row r="69" spans="1:8" ht="15">
      <c r="A69" s="315" t="s">
        <v>212</v>
      </c>
      <c r="B69" s="321" t="s">
        <v>213</v>
      </c>
      <c r="C69" s="222">
        <v>2301</v>
      </c>
      <c r="D69" s="222">
        <v>914</v>
      </c>
      <c r="E69" s="331" t="s">
        <v>75</v>
      </c>
      <c r="F69" s="322" t="s">
        <v>214</v>
      </c>
      <c r="G69" s="223">
        <v>2027</v>
      </c>
      <c r="H69" s="223">
        <v>1582</v>
      </c>
    </row>
    <row r="70" spans="1:8" ht="25.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134</v>
      </c>
      <c r="D71" s="222">
        <v>335</v>
      </c>
      <c r="E71" s="333" t="s">
        <v>43</v>
      </c>
      <c r="F71" s="353" t="s">
        <v>221</v>
      </c>
      <c r="G71" s="232">
        <f>G59+G60+G61+G69+G70</f>
        <v>26976</v>
      </c>
      <c r="H71" s="232">
        <f>H59+H60+H61+H69+H70</f>
        <v>35425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827</v>
      </c>
      <c r="D72" s="222">
        <v>1399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27">
      <c r="A74" s="315" t="s">
        <v>226</v>
      </c>
      <c r="B74" s="321" t="s">
        <v>227</v>
      </c>
      <c r="C74" s="222">
        <v>1078</v>
      </c>
      <c r="D74" s="222">
        <v>8521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12697</v>
      </c>
      <c r="D75" s="226">
        <f>SUM(D67:D74)</f>
        <v>18262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27">
      <c r="A76" s="315"/>
      <c r="B76" s="321"/>
      <c r="C76" s="332"/>
      <c r="D76" s="226"/>
      <c r="E76" s="317" t="s">
        <v>232</v>
      </c>
      <c r="F76" s="325" t="s">
        <v>233</v>
      </c>
      <c r="G76" s="223"/>
      <c r="H76" s="223">
        <v>10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25.5">
      <c r="A78" s="315" t="s">
        <v>235</v>
      </c>
      <c r="B78" s="321" t="s">
        <v>236</v>
      </c>
      <c r="C78" s="226">
        <f>SUM(C79:C81)</f>
        <v>0</v>
      </c>
      <c r="D78" s="226">
        <f>SUM(D79:D81)</f>
        <v>298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26976</v>
      </c>
      <c r="H79" s="233">
        <f>H71+H74+H75+H76</f>
        <v>35435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>
        <v>298</v>
      </c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>
        <v>50</v>
      </c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348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25.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130</v>
      </c>
      <c r="D87" s="222">
        <v>158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3730</v>
      </c>
      <c r="D88" s="222">
        <v>8664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/>
      <c r="D89" s="222">
        <v>48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3860</v>
      </c>
      <c r="D91" s="226">
        <f>SUM(D87:D90)</f>
        <v>8870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20760</v>
      </c>
      <c r="D93" s="226">
        <f>D64+D75+D84+D91+D92</f>
        <v>34899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26.25" thickBot="1">
      <c r="A94" s="368" t="s">
        <v>265</v>
      </c>
      <c r="B94" s="369" t="s">
        <v>266</v>
      </c>
      <c r="C94" s="235">
        <f>C93+C55</f>
        <v>484079</v>
      </c>
      <c r="D94" s="235">
        <f>D93+D55</f>
        <v>523962</v>
      </c>
      <c r="E94" s="370" t="s">
        <v>267</v>
      </c>
      <c r="F94" s="371" t="s">
        <v>268</v>
      </c>
      <c r="G94" s="236">
        <f>G36+G39+G55+G79</f>
        <v>484079</v>
      </c>
      <c r="H94" s="236">
        <f>H36+H39+H55+H79</f>
        <v>523962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903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G13" sqref="G13"/>
    </sheetView>
  </sheetViews>
  <sheetFormatPr defaultColWidth="9.00390625" defaultRowHeight="12.75"/>
  <cols>
    <col min="1" max="1" width="49.50390625" style="39" customWidth="1"/>
    <col min="2" max="2" width="9.00390625" style="39" customWidth="1"/>
    <col min="3" max="3" width="11.875" style="31" customWidth="1"/>
    <col min="4" max="4" width="14.50390625" style="31" customWidth="1"/>
    <col min="5" max="5" width="42.625" style="39" customWidth="1"/>
    <col min="6" max="6" width="9.00390625" style="39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24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891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904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10338</v>
      </c>
      <c r="D9" s="92">
        <v>20929</v>
      </c>
      <c r="E9" s="393" t="s">
        <v>282</v>
      </c>
      <c r="F9" s="395" t="s">
        <v>283</v>
      </c>
      <c r="G9" s="101">
        <v>3528</v>
      </c>
      <c r="H9" s="101">
        <v>3889</v>
      </c>
    </row>
    <row r="10" spans="1:8" ht="12">
      <c r="A10" s="393" t="s">
        <v>284</v>
      </c>
      <c r="B10" s="394" t="s">
        <v>285</v>
      </c>
      <c r="C10" s="92">
        <v>14556</v>
      </c>
      <c r="D10" s="92">
        <v>18206</v>
      </c>
      <c r="E10" s="393" t="s">
        <v>286</v>
      </c>
      <c r="F10" s="395" t="s">
        <v>287</v>
      </c>
      <c r="G10" s="101">
        <v>35754</v>
      </c>
      <c r="H10" s="101">
        <v>43833</v>
      </c>
    </row>
    <row r="11" spans="1:8" ht="12">
      <c r="A11" s="393" t="s">
        <v>288</v>
      </c>
      <c r="B11" s="394" t="s">
        <v>289</v>
      </c>
      <c r="C11" s="92">
        <v>17874</v>
      </c>
      <c r="D11" s="92">
        <v>16840</v>
      </c>
      <c r="E11" s="396" t="s">
        <v>290</v>
      </c>
      <c r="F11" s="395" t="s">
        <v>291</v>
      </c>
      <c r="G11" s="101">
        <v>45978</v>
      </c>
      <c r="H11" s="101">
        <v>59303</v>
      </c>
    </row>
    <row r="12" spans="1:8" ht="12">
      <c r="A12" s="393" t="s">
        <v>292</v>
      </c>
      <c r="B12" s="394" t="s">
        <v>293</v>
      </c>
      <c r="C12" s="92">
        <v>13235</v>
      </c>
      <c r="D12" s="92">
        <v>18341</v>
      </c>
      <c r="E12" s="396" t="s">
        <v>75</v>
      </c>
      <c r="F12" s="395" t="s">
        <v>294</v>
      </c>
      <c r="G12" s="101">
        <v>9116</v>
      </c>
      <c r="H12" s="101">
        <v>12492</v>
      </c>
    </row>
    <row r="13" spans="1:18" ht="12">
      <c r="A13" s="393" t="s">
        <v>295</v>
      </c>
      <c r="B13" s="394" t="s">
        <v>296</v>
      </c>
      <c r="C13" s="92">
        <v>2085</v>
      </c>
      <c r="D13" s="92">
        <v>3307</v>
      </c>
      <c r="E13" s="397" t="s">
        <v>48</v>
      </c>
      <c r="F13" s="398" t="s">
        <v>297</v>
      </c>
      <c r="G13" s="102">
        <f>SUM(G9:G12)</f>
        <v>94376</v>
      </c>
      <c r="H13" s="102">
        <f>SUM(H9:H12)</f>
        <v>119517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24">
      <c r="A14" s="393" t="s">
        <v>298</v>
      </c>
      <c r="B14" s="394" t="s">
        <v>299</v>
      </c>
      <c r="C14" s="92">
        <v>14188</v>
      </c>
      <c r="D14" s="92">
        <v>18348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883</v>
      </c>
      <c r="D15" s="93">
        <v>-1021</v>
      </c>
      <c r="E15" s="391" t="s">
        <v>302</v>
      </c>
      <c r="F15" s="400" t="s">
        <v>303</v>
      </c>
      <c r="G15" s="101">
        <v>639</v>
      </c>
      <c r="H15" s="101">
        <v>767</v>
      </c>
    </row>
    <row r="16" spans="1:8" ht="12">
      <c r="A16" s="393" t="s">
        <v>304</v>
      </c>
      <c r="B16" s="394" t="s">
        <v>305</v>
      </c>
      <c r="C16" s="93">
        <v>2216</v>
      </c>
      <c r="D16" s="93">
        <v>3488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75375</v>
      </c>
      <c r="D19" s="95">
        <f>SUM(D9:D15)+D16</f>
        <v>98438</v>
      </c>
      <c r="E19" s="403" t="s">
        <v>314</v>
      </c>
      <c r="F19" s="399" t="s">
        <v>315</v>
      </c>
      <c r="G19" s="101">
        <v>263</v>
      </c>
      <c r="H19" s="101">
        <v>1215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113</v>
      </c>
      <c r="H20" s="101">
        <v>41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>
        <v>17008</v>
      </c>
      <c r="H21" s="101">
        <v>1843</v>
      </c>
    </row>
    <row r="22" spans="1:8" ht="24">
      <c r="A22" s="390" t="s">
        <v>321</v>
      </c>
      <c r="B22" s="405" t="s">
        <v>322</v>
      </c>
      <c r="C22" s="92">
        <v>4542</v>
      </c>
      <c r="D22" s="92">
        <v>8950</v>
      </c>
      <c r="E22" s="403" t="s">
        <v>323</v>
      </c>
      <c r="F22" s="399" t="s">
        <v>324</v>
      </c>
      <c r="G22" s="101">
        <v>572</v>
      </c>
      <c r="H22" s="101">
        <v>1043</v>
      </c>
    </row>
    <row r="23" spans="1:8" ht="24">
      <c r="A23" s="393" t="s">
        <v>325</v>
      </c>
      <c r="B23" s="405" t="s">
        <v>326</v>
      </c>
      <c r="C23" s="92"/>
      <c r="D23" s="92">
        <v>691</v>
      </c>
      <c r="E23" s="393" t="s">
        <v>327</v>
      </c>
      <c r="F23" s="399" t="s">
        <v>328</v>
      </c>
      <c r="G23" s="101"/>
      <c r="H23" s="101">
        <v>136</v>
      </c>
    </row>
    <row r="24" spans="1:18" ht="24">
      <c r="A24" s="393" t="s">
        <v>329</v>
      </c>
      <c r="B24" s="405" t="s">
        <v>330</v>
      </c>
      <c r="C24" s="92">
        <v>54</v>
      </c>
      <c r="D24" s="92">
        <v>108</v>
      </c>
      <c r="E24" s="397" t="s">
        <v>100</v>
      </c>
      <c r="F24" s="400" t="s">
        <v>331</v>
      </c>
      <c r="G24" s="102">
        <f>SUM(G19:G23)</f>
        <v>17956</v>
      </c>
      <c r="H24" s="102">
        <f>SUM(H19:H23)</f>
        <v>4278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4596</v>
      </c>
      <c r="D26" s="95">
        <f>SUM(D22:D25)</f>
        <v>9749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79971</v>
      </c>
      <c r="D28" s="96">
        <f>D26+D19</f>
        <v>108187</v>
      </c>
      <c r="E28" s="190" t="s">
        <v>336</v>
      </c>
      <c r="F28" s="400" t="s">
        <v>337</v>
      </c>
      <c r="G28" s="102">
        <f>G13+G15+G24</f>
        <v>112971</v>
      </c>
      <c r="H28" s="102">
        <f>H13+H15+H24</f>
        <v>124562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33000</v>
      </c>
      <c r="D30" s="96">
        <f>IF((H28-D28)&gt;0,H28-D28,IF((H28-D28)=0,0,0))</f>
        <v>16375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79971</v>
      </c>
      <c r="D33" s="95">
        <f>D28+D31+D32</f>
        <v>108187</v>
      </c>
      <c r="E33" s="190" t="s">
        <v>351</v>
      </c>
      <c r="F33" s="400" t="s">
        <v>352</v>
      </c>
      <c r="G33" s="104">
        <f>G32+G31+G28</f>
        <v>112971</v>
      </c>
      <c r="H33" s="104">
        <f>H32+H31+H28</f>
        <v>124562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33000</v>
      </c>
      <c r="D34" s="96">
        <f>IF((H33-D33)&gt;0,H33-D33,0)</f>
        <v>16375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1069</v>
      </c>
      <c r="D35" s="95">
        <f>D36+D37+D38</f>
        <v>1847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24">
      <c r="A36" s="411" t="s">
        <v>359</v>
      </c>
      <c r="B36" s="405" t="s">
        <v>360</v>
      </c>
      <c r="C36" s="92">
        <v>1069</v>
      </c>
      <c r="D36" s="92">
        <v>1178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>
        <v>669</v>
      </c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31931</v>
      </c>
      <c r="D39" s="98">
        <f>IF((D34-D35)&gt;0,D34-D35,0)</f>
        <v>14528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>
        <v>1293</v>
      </c>
      <c r="E40" s="190" t="s">
        <v>369</v>
      </c>
      <c r="F40" s="191" t="s">
        <v>371</v>
      </c>
      <c r="G40" s="101">
        <v>14</v>
      </c>
      <c r="H40" s="101"/>
    </row>
    <row r="41" spans="1:18" ht="12">
      <c r="A41" s="190" t="s">
        <v>372</v>
      </c>
      <c r="B41" s="386" t="s">
        <v>373</v>
      </c>
      <c r="C41" s="99">
        <f>C39-C40</f>
        <v>31931</v>
      </c>
      <c r="D41" s="99">
        <f>D39-D40</f>
        <v>13235</v>
      </c>
      <c r="E41" s="190" t="s">
        <v>374</v>
      </c>
      <c r="F41" s="191" t="s">
        <v>375</v>
      </c>
      <c r="G41" s="104">
        <f>G39-G40</f>
        <v>-14</v>
      </c>
      <c r="H41" s="104">
        <f>H39-H40</f>
        <v>0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112971</v>
      </c>
      <c r="D42" s="100">
        <f>D33+D35+D39</f>
        <v>124562</v>
      </c>
      <c r="E42" s="193" t="s">
        <v>378</v>
      </c>
      <c r="F42" s="194" t="s">
        <v>379</v>
      </c>
      <c r="G42" s="104">
        <f>G39+G33</f>
        <v>112971</v>
      </c>
      <c r="H42" s="104">
        <f>H39+H33</f>
        <v>124562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2" sqref="C12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37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891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905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100263</v>
      </c>
      <c r="D10" s="106">
        <v>125240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-48806</v>
      </c>
      <c r="D11" s="106">
        <v>-64400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24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-14259</v>
      </c>
      <c r="D13" s="106">
        <v>-20536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-5380</v>
      </c>
      <c r="D14" s="106">
        <v>1185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-720</v>
      </c>
      <c r="D15" s="106">
        <v>-1713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20</v>
      </c>
      <c r="D16" s="106">
        <v>73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24">
      <c r="A17" s="440" t="s">
        <v>401</v>
      </c>
      <c r="B17" s="441" t="s">
        <v>402</v>
      </c>
      <c r="C17" s="106">
        <v>-173</v>
      </c>
      <c r="D17" s="106">
        <v>-144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87</v>
      </c>
      <c r="D18" s="106">
        <v>106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378</v>
      </c>
      <c r="D19" s="106">
        <v>-862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31410</v>
      </c>
      <c r="D20" s="107">
        <f>SUM(D10:D19)</f>
        <v>38949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-7763</v>
      </c>
      <c r="D22" s="106">
        <v>-63964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/>
      <c r="D23" s="106">
        <v>604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-6</v>
      </c>
      <c r="D24" s="106">
        <v>-111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50</v>
      </c>
      <c r="D25" s="106">
        <v>42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>
        <v>4</v>
      </c>
      <c r="D26" s="106">
        <v>1029</v>
      </c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-22611</v>
      </c>
      <c r="D27" s="106">
        <v>-290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>
        <v>22577</v>
      </c>
      <c r="D28" s="106">
        <v>50</v>
      </c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/>
      <c r="D29" s="106">
        <v>5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>
        <v>-7775</v>
      </c>
      <c r="D31" s="106">
        <v>-6328</v>
      </c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-15524</v>
      </c>
      <c r="D32" s="107">
        <f>SUM(D22:D31)</f>
        <v>-68963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25119</v>
      </c>
      <c r="D36" s="106">
        <v>41214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-39810</v>
      </c>
      <c r="D37" s="106">
        <v>-16022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-77</v>
      </c>
      <c r="D38" s="106">
        <v>-226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-4243</v>
      </c>
      <c r="D39" s="106">
        <v>-8949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-1885</v>
      </c>
      <c r="D40" s="106">
        <v>-1319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/>
      <c r="D41" s="106">
        <v>1354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-20896</v>
      </c>
      <c r="D42" s="107">
        <f>SUM(D34:D41)</f>
        <v>16052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-5010</v>
      </c>
      <c r="D43" s="107">
        <f>D42+D32+D20</f>
        <v>-13962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8870</v>
      </c>
      <c r="D44" s="200">
        <v>22832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3860</v>
      </c>
      <c r="D45" s="107">
        <f>D44+D43</f>
        <v>8870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3860</v>
      </c>
      <c r="D46" s="108">
        <v>8822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/>
      <c r="D47" s="108">
        <v>48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6" sqref="A6"/>
    </sheetView>
  </sheetViews>
  <sheetFormatPr defaultColWidth="9.00390625" defaultRowHeight="12.75"/>
  <cols>
    <col min="1" max="1" width="48.50390625" style="29" customWidth="1"/>
    <col min="2" max="2" width="8.375" style="46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891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904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-65193</v>
      </c>
      <c r="D11" s="110">
        <f>'справка №1-БАЛАНС'!H19</f>
        <v>0</v>
      </c>
      <c r="E11" s="110">
        <f>'справка №1-БАЛАНС'!H20</f>
        <v>116439</v>
      </c>
      <c r="F11" s="110">
        <f>'справка №1-БАЛАНС'!H22</f>
        <v>738</v>
      </c>
      <c r="G11" s="110">
        <f>'справка №1-БАЛАНС'!H23</f>
        <v>0</v>
      </c>
      <c r="H11" s="112">
        <v>154891</v>
      </c>
      <c r="I11" s="110">
        <f>'справка №1-БАЛАНС'!H28+'справка №1-БАЛАНС'!H31</f>
        <v>63616</v>
      </c>
      <c r="J11" s="110">
        <f>'справка №1-БАЛАНС'!H29+'справка №1-БАЛАНС'!H32</f>
        <v>0</v>
      </c>
      <c r="K11" s="112"/>
      <c r="L11" s="457">
        <f>SUM(C11:K11)</f>
        <v>270491</v>
      </c>
      <c r="M11" s="110">
        <f>'справка №1-БАЛАНС'!H39</f>
        <v>68479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-65193</v>
      </c>
      <c r="D15" s="113">
        <f aca="true" t="shared" si="2" ref="D15:M15">D11+D12</f>
        <v>0</v>
      </c>
      <c r="E15" s="113">
        <f t="shared" si="2"/>
        <v>116439</v>
      </c>
      <c r="F15" s="113">
        <f t="shared" si="2"/>
        <v>738</v>
      </c>
      <c r="G15" s="113">
        <f t="shared" si="2"/>
        <v>0</v>
      </c>
      <c r="H15" s="113">
        <f t="shared" si="2"/>
        <v>154891</v>
      </c>
      <c r="I15" s="113">
        <f t="shared" si="2"/>
        <v>63616</v>
      </c>
      <c r="J15" s="113">
        <f t="shared" si="2"/>
        <v>0</v>
      </c>
      <c r="K15" s="113">
        <f t="shared" si="2"/>
        <v>0</v>
      </c>
      <c r="L15" s="457">
        <f t="shared" si="1"/>
        <v>270491</v>
      </c>
      <c r="M15" s="113">
        <f t="shared" si="2"/>
        <v>68479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31945</v>
      </c>
      <c r="J16" s="458">
        <f>+'справка №1-БАЛАНС'!G32</f>
        <v>0</v>
      </c>
      <c r="K16" s="112"/>
      <c r="L16" s="457">
        <f t="shared" si="1"/>
        <v>31945</v>
      </c>
      <c r="M16" s="112">
        <v>-14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17</v>
      </c>
      <c r="G17" s="114">
        <f t="shared" si="3"/>
        <v>0</v>
      </c>
      <c r="H17" s="114">
        <f t="shared" si="3"/>
        <v>11812</v>
      </c>
      <c r="I17" s="114">
        <f t="shared" si="3"/>
        <v>-13901</v>
      </c>
      <c r="J17" s="114">
        <f>J18+J19</f>
        <v>0</v>
      </c>
      <c r="K17" s="114">
        <f t="shared" si="3"/>
        <v>0</v>
      </c>
      <c r="L17" s="457">
        <f t="shared" si="1"/>
        <v>-2072</v>
      </c>
      <c r="M17" s="114">
        <f>M18+M19</f>
        <v>-66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-2072</v>
      </c>
      <c r="J18" s="112"/>
      <c r="K18" s="112"/>
      <c r="L18" s="457">
        <f t="shared" si="1"/>
        <v>-2072</v>
      </c>
      <c r="M18" s="112">
        <v>-66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>
        <v>17</v>
      </c>
      <c r="G19" s="112"/>
      <c r="H19" s="112">
        <v>11812</v>
      </c>
      <c r="I19" s="112">
        <v>-11829</v>
      </c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>
        <v>67930</v>
      </c>
      <c r="D28" s="112"/>
      <c r="E28" s="112">
        <v>-30818</v>
      </c>
      <c r="F28" s="112">
        <v>-274</v>
      </c>
      <c r="G28" s="112"/>
      <c r="H28" s="112">
        <v>-6509</v>
      </c>
      <c r="I28" s="112">
        <v>-10746</v>
      </c>
      <c r="J28" s="112"/>
      <c r="K28" s="112"/>
      <c r="L28" s="457">
        <f t="shared" si="1"/>
        <v>19583</v>
      </c>
      <c r="M28" s="112">
        <v>-62535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85621</v>
      </c>
      <c r="F29" s="111">
        <f t="shared" si="6"/>
        <v>481</v>
      </c>
      <c r="G29" s="111">
        <f t="shared" si="6"/>
        <v>0</v>
      </c>
      <c r="H29" s="111">
        <f t="shared" si="6"/>
        <v>160194</v>
      </c>
      <c r="I29" s="111">
        <f t="shared" si="6"/>
        <v>70914</v>
      </c>
      <c r="J29" s="111">
        <f>J11+J17+J20+J21+J24+J28+J27+J16</f>
        <v>0</v>
      </c>
      <c r="K29" s="111">
        <f t="shared" si="6"/>
        <v>0</v>
      </c>
      <c r="L29" s="457">
        <f t="shared" si="1"/>
        <v>319947</v>
      </c>
      <c r="M29" s="111">
        <f>M11+M17+M20+M21+M24+M28+M27+M16</f>
        <v>5864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85621</v>
      </c>
      <c r="F32" s="111">
        <f t="shared" si="7"/>
        <v>481</v>
      </c>
      <c r="G32" s="111">
        <f t="shared" si="7"/>
        <v>0</v>
      </c>
      <c r="H32" s="111">
        <f t="shared" si="7"/>
        <v>160194</v>
      </c>
      <c r="I32" s="111">
        <f t="shared" si="7"/>
        <v>70914</v>
      </c>
      <c r="J32" s="111">
        <f t="shared" si="7"/>
        <v>0</v>
      </c>
      <c r="K32" s="111">
        <f t="shared" si="7"/>
        <v>0</v>
      </c>
      <c r="L32" s="457">
        <f t="shared" si="1"/>
        <v>319947</v>
      </c>
      <c r="M32" s="111">
        <f>M29+M30+M31</f>
        <v>5864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906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" sqref="B4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375" style="52" customWidth="1"/>
    <col min="4" max="6" width="9.5039062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50390625" style="52" customWidth="1"/>
    <col min="11" max="11" width="9.375" style="52" customWidth="1"/>
    <col min="12" max="12" width="10.625" style="52" customWidth="1"/>
    <col min="13" max="13" width="9.625" style="52" customWidth="1"/>
    <col min="14" max="14" width="8.50390625" style="52" customWidth="1"/>
    <col min="15" max="15" width="12.50390625" style="52" customWidth="1"/>
    <col min="16" max="16" width="11.125" style="52" customWidth="1"/>
    <col min="17" max="17" width="13.125" style="52" customWidth="1"/>
    <col min="18" max="18" width="11.375" style="52" customWidth="1"/>
    <col min="19" max="16384" width="10.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910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60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/>
      <c r="E9" s="261"/>
      <c r="F9" s="261"/>
      <c r="G9" s="127">
        <f>D9+E9-F9</f>
        <v>0</v>
      </c>
      <c r="H9" s="117"/>
      <c r="I9" s="117"/>
      <c r="J9" s="127">
        <f>G9+H9-I9</f>
        <v>0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0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/>
      <c r="E10" s="261"/>
      <c r="F10" s="261"/>
      <c r="G10" s="127">
        <f aca="true" t="shared" si="2" ref="G10:G40">D10+E10-F10</f>
        <v>0</v>
      </c>
      <c r="H10" s="117"/>
      <c r="I10" s="117"/>
      <c r="J10" s="127">
        <f aca="true" t="shared" si="3" ref="J10:J40">G10+H10-I10</f>
        <v>0</v>
      </c>
      <c r="K10" s="117"/>
      <c r="L10" s="117"/>
      <c r="M10" s="117"/>
      <c r="N10" s="127">
        <f>K10+L10-M10</f>
        <v>0</v>
      </c>
      <c r="O10" s="117"/>
      <c r="P10" s="117"/>
      <c r="Q10" s="127">
        <f t="shared" si="0"/>
        <v>0</v>
      </c>
      <c r="R10" s="127">
        <f t="shared" si="1"/>
        <v>0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/>
      <c r="E11" s="261"/>
      <c r="F11" s="261"/>
      <c r="G11" s="127">
        <f t="shared" si="2"/>
        <v>0</v>
      </c>
      <c r="H11" s="117"/>
      <c r="I11" s="117"/>
      <c r="J11" s="127">
        <f t="shared" si="3"/>
        <v>0</v>
      </c>
      <c r="K11" s="117"/>
      <c r="L11" s="117"/>
      <c r="M11" s="117"/>
      <c r="N11" s="127">
        <f aca="true" t="shared" si="4" ref="N11:N40">K11+L11-M11</f>
        <v>0</v>
      </c>
      <c r="O11" s="117"/>
      <c r="P11" s="117"/>
      <c r="Q11" s="127">
        <f t="shared" si="0"/>
        <v>0</v>
      </c>
      <c r="R11" s="127">
        <f t="shared" si="1"/>
        <v>0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/>
      <c r="E12" s="261"/>
      <c r="F12" s="261"/>
      <c r="G12" s="127">
        <f t="shared" si="2"/>
        <v>0</v>
      </c>
      <c r="H12" s="117"/>
      <c r="I12" s="117"/>
      <c r="J12" s="127">
        <f t="shared" si="3"/>
        <v>0</v>
      </c>
      <c r="K12" s="117"/>
      <c r="L12" s="117"/>
      <c r="M12" s="117"/>
      <c r="N12" s="127">
        <f t="shared" si="4"/>
        <v>0</v>
      </c>
      <c r="O12" s="117"/>
      <c r="P12" s="117"/>
      <c r="Q12" s="127">
        <f t="shared" si="0"/>
        <v>0</v>
      </c>
      <c r="R12" s="127">
        <f t="shared" si="1"/>
        <v>0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/>
      <c r="E13" s="261"/>
      <c r="F13" s="261"/>
      <c r="G13" s="127">
        <f t="shared" si="2"/>
        <v>0</v>
      </c>
      <c r="H13" s="117"/>
      <c r="I13" s="117"/>
      <c r="J13" s="127">
        <f t="shared" si="3"/>
        <v>0</v>
      </c>
      <c r="K13" s="117"/>
      <c r="L13" s="117"/>
      <c r="M13" s="117"/>
      <c r="N13" s="127">
        <f t="shared" si="4"/>
        <v>0</v>
      </c>
      <c r="O13" s="117"/>
      <c r="P13" s="117"/>
      <c r="Q13" s="127">
        <f t="shared" si="0"/>
        <v>0</v>
      </c>
      <c r="R13" s="127">
        <f t="shared" si="1"/>
        <v>0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/>
      <c r="E14" s="261"/>
      <c r="F14" s="261"/>
      <c r="G14" s="127">
        <f t="shared" si="2"/>
        <v>0</v>
      </c>
      <c r="H14" s="117"/>
      <c r="I14" s="117"/>
      <c r="J14" s="127">
        <f t="shared" si="3"/>
        <v>0</v>
      </c>
      <c r="K14" s="117"/>
      <c r="L14" s="117"/>
      <c r="M14" s="117"/>
      <c r="N14" s="127">
        <f t="shared" si="4"/>
        <v>0</v>
      </c>
      <c r="O14" s="117"/>
      <c r="P14" s="117"/>
      <c r="Q14" s="127">
        <f t="shared" si="0"/>
        <v>0</v>
      </c>
      <c r="R14" s="127">
        <f t="shared" si="1"/>
        <v>0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/>
      <c r="E15" s="261"/>
      <c r="F15" s="261"/>
      <c r="G15" s="127">
        <f t="shared" si="2"/>
        <v>0</v>
      </c>
      <c r="H15" s="117"/>
      <c r="I15" s="117"/>
      <c r="J15" s="127">
        <f t="shared" si="3"/>
        <v>0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0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0</v>
      </c>
      <c r="E17" s="266">
        <f aca="true" t="shared" si="7" ref="E17:P17">SUM(E9:E16)</f>
        <v>0</v>
      </c>
      <c r="F17" s="266">
        <f t="shared" si="7"/>
        <v>0</v>
      </c>
      <c r="G17" s="127">
        <f t="shared" si="2"/>
        <v>0</v>
      </c>
      <c r="H17" s="128">
        <f t="shared" si="7"/>
        <v>0</v>
      </c>
      <c r="I17" s="128">
        <f t="shared" si="7"/>
        <v>0</v>
      </c>
      <c r="J17" s="127">
        <f t="shared" si="3"/>
        <v>0</v>
      </c>
      <c r="K17" s="128">
        <f>SUM(K9:K16)</f>
        <v>0</v>
      </c>
      <c r="L17" s="128">
        <f>SUM(L9:L16)</f>
        <v>0</v>
      </c>
      <c r="M17" s="128">
        <f t="shared" si="7"/>
        <v>0</v>
      </c>
      <c r="N17" s="127">
        <f t="shared" si="4"/>
        <v>0</v>
      </c>
      <c r="O17" s="128">
        <f t="shared" si="7"/>
        <v>0</v>
      </c>
      <c r="P17" s="128">
        <f t="shared" si="7"/>
        <v>0</v>
      </c>
      <c r="Q17" s="127">
        <f t="shared" si="5"/>
        <v>0</v>
      </c>
      <c r="R17" s="127">
        <f t="shared" si="6"/>
        <v>0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/>
      <c r="E18" s="259"/>
      <c r="F18" s="259"/>
      <c r="G18" s="127">
        <f t="shared" si="2"/>
        <v>0</v>
      </c>
      <c r="H18" s="115"/>
      <c r="I18" s="115"/>
      <c r="J18" s="127">
        <f t="shared" si="3"/>
        <v>0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0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/>
      <c r="E21" s="261"/>
      <c r="F21" s="261"/>
      <c r="G21" s="127">
        <f t="shared" si="2"/>
        <v>0</v>
      </c>
      <c r="H21" s="117"/>
      <c r="I21" s="117"/>
      <c r="J21" s="127">
        <f t="shared" si="3"/>
        <v>0</v>
      </c>
      <c r="K21" s="117"/>
      <c r="L21" s="117"/>
      <c r="M21" s="117"/>
      <c r="N21" s="127">
        <f t="shared" si="4"/>
        <v>0</v>
      </c>
      <c r="O21" s="117"/>
      <c r="P21" s="117"/>
      <c r="Q21" s="127">
        <f t="shared" si="5"/>
        <v>0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/>
      <c r="E22" s="261"/>
      <c r="F22" s="261"/>
      <c r="G22" s="127">
        <f t="shared" si="2"/>
        <v>0</v>
      </c>
      <c r="H22" s="117"/>
      <c r="I22" s="117"/>
      <c r="J22" s="127">
        <f t="shared" si="3"/>
        <v>0</v>
      </c>
      <c r="K22" s="117"/>
      <c r="L22" s="117"/>
      <c r="M22" s="117"/>
      <c r="N22" s="127">
        <f t="shared" si="4"/>
        <v>0</v>
      </c>
      <c r="O22" s="117"/>
      <c r="P22" s="117"/>
      <c r="Q22" s="127">
        <f t="shared" si="5"/>
        <v>0</v>
      </c>
      <c r="R22" s="127">
        <f t="shared" si="6"/>
        <v>0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/>
      <c r="E24" s="261"/>
      <c r="F24" s="261"/>
      <c r="G24" s="127">
        <f t="shared" si="2"/>
        <v>0</v>
      </c>
      <c r="H24" s="117"/>
      <c r="I24" s="117"/>
      <c r="J24" s="127">
        <f t="shared" si="3"/>
        <v>0</v>
      </c>
      <c r="K24" s="117"/>
      <c r="L24" s="117"/>
      <c r="M24" s="117"/>
      <c r="N24" s="127">
        <f t="shared" si="4"/>
        <v>0</v>
      </c>
      <c r="O24" s="117"/>
      <c r="P24" s="117"/>
      <c r="Q24" s="127">
        <f t="shared" si="5"/>
        <v>0</v>
      </c>
      <c r="R24" s="127">
        <f t="shared" si="6"/>
        <v>0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0</v>
      </c>
      <c r="E25" s="262">
        <f aca="true" t="shared" si="8" ref="E25:P25">SUM(E21:E24)</f>
        <v>0</v>
      </c>
      <c r="F25" s="262">
        <f t="shared" si="8"/>
        <v>0</v>
      </c>
      <c r="G25" s="119">
        <f t="shared" si="2"/>
        <v>0</v>
      </c>
      <c r="H25" s="118">
        <f t="shared" si="8"/>
        <v>0</v>
      </c>
      <c r="I25" s="118">
        <f t="shared" si="8"/>
        <v>0</v>
      </c>
      <c r="J25" s="119">
        <f t="shared" si="3"/>
        <v>0</v>
      </c>
      <c r="K25" s="118">
        <f t="shared" si="8"/>
        <v>0</v>
      </c>
      <c r="L25" s="118">
        <f t="shared" si="8"/>
        <v>0</v>
      </c>
      <c r="M25" s="118">
        <f t="shared" si="8"/>
        <v>0</v>
      </c>
      <c r="N25" s="119">
        <f t="shared" si="4"/>
        <v>0</v>
      </c>
      <c r="O25" s="118">
        <f t="shared" si="8"/>
        <v>0</v>
      </c>
      <c r="P25" s="118">
        <f t="shared" si="8"/>
        <v>0</v>
      </c>
      <c r="Q25" s="119">
        <f t="shared" si="5"/>
        <v>0</v>
      </c>
      <c r="R25" s="119">
        <f t="shared" si="6"/>
        <v>0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36">
      <c r="A27" s="491" t="s">
        <v>545</v>
      </c>
      <c r="B27" s="505" t="s">
        <v>590</v>
      </c>
      <c r="C27" s="506" t="s">
        <v>591</v>
      </c>
      <c r="D27" s="264">
        <f>SUM(D28:D31)</f>
        <v>0</v>
      </c>
      <c r="E27" s="264">
        <f aca="true" t="shared" si="9" ref="E27:P27">SUM(E28:E31)</f>
        <v>0</v>
      </c>
      <c r="F27" s="264">
        <f t="shared" si="9"/>
        <v>0</v>
      </c>
      <c r="G27" s="124">
        <f t="shared" si="2"/>
        <v>0</v>
      </c>
      <c r="H27" s="123">
        <f t="shared" si="9"/>
        <v>0</v>
      </c>
      <c r="I27" s="123">
        <f t="shared" si="9"/>
        <v>0</v>
      </c>
      <c r="J27" s="124">
        <f t="shared" si="3"/>
        <v>0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0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/>
      <c r="E30" s="261"/>
      <c r="F30" s="261"/>
      <c r="G30" s="127">
        <f t="shared" si="2"/>
        <v>0</v>
      </c>
      <c r="H30" s="125"/>
      <c r="I30" s="125"/>
      <c r="J30" s="127">
        <f t="shared" si="3"/>
        <v>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/>
      <c r="E31" s="261"/>
      <c r="F31" s="261"/>
      <c r="G31" s="127">
        <f t="shared" si="2"/>
        <v>0</v>
      </c>
      <c r="H31" s="125"/>
      <c r="I31" s="125"/>
      <c r="J31" s="127">
        <f t="shared" si="3"/>
        <v>0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0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24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0</v>
      </c>
      <c r="E38" s="266">
        <f aca="true" t="shared" si="13" ref="E38:P38">E27+E32+E37</f>
        <v>0</v>
      </c>
      <c r="F38" s="266">
        <f t="shared" si="13"/>
        <v>0</v>
      </c>
      <c r="G38" s="127">
        <f t="shared" si="2"/>
        <v>0</v>
      </c>
      <c r="H38" s="128">
        <f t="shared" si="13"/>
        <v>0</v>
      </c>
      <c r="I38" s="128">
        <f t="shared" si="13"/>
        <v>0</v>
      </c>
      <c r="J38" s="127">
        <f t="shared" si="3"/>
        <v>0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0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/>
      <c r="E39" s="261"/>
      <c r="F39" s="261"/>
      <c r="G39" s="127">
        <f t="shared" si="2"/>
        <v>0</v>
      </c>
      <c r="H39" s="125"/>
      <c r="I39" s="125"/>
      <c r="J39" s="127">
        <f t="shared" si="3"/>
        <v>0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0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0</v>
      </c>
      <c r="E40" s="508">
        <f aca="true" t="shared" si="14" ref="E40:P40">E17++E25+E38+E39</f>
        <v>0</v>
      </c>
      <c r="F40" s="508">
        <f t="shared" si="14"/>
        <v>0</v>
      </c>
      <c r="G40" s="127">
        <f t="shared" si="2"/>
        <v>0</v>
      </c>
      <c r="H40" s="483">
        <f t="shared" si="14"/>
        <v>0</v>
      </c>
      <c r="I40" s="483">
        <f t="shared" si="14"/>
        <v>0</v>
      </c>
      <c r="J40" s="127">
        <f t="shared" si="3"/>
        <v>0</v>
      </c>
      <c r="K40" s="483">
        <f t="shared" si="14"/>
        <v>0</v>
      </c>
      <c r="L40" s="483">
        <f t="shared" si="14"/>
        <v>0</v>
      </c>
      <c r="M40" s="483">
        <f t="shared" si="14"/>
        <v>0</v>
      </c>
      <c r="N40" s="127">
        <f t="shared" si="4"/>
        <v>0</v>
      </c>
      <c r="O40" s="483">
        <f t="shared" si="14"/>
        <v>0</v>
      </c>
      <c r="P40" s="483">
        <f t="shared" si="14"/>
        <v>0</v>
      </c>
      <c r="Q40" s="127">
        <f t="shared" si="10"/>
        <v>0</v>
      </c>
      <c r="R40" s="127">
        <f t="shared" si="11"/>
        <v>0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909</v>
      </c>
      <c r="C44" s="478"/>
      <c r="D44" s="479"/>
      <c r="E44" s="479"/>
      <c r="F44" s="479"/>
      <c r="G44" s="469"/>
      <c r="H44" s="480" t="s">
        <v>883</v>
      </c>
      <c r="I44" s="480"/>
      <c r="J44" s="480"/>
      <c r="K44" s="469"/>
      <c r="L44" s="469"/>
      <c r="M44" s="469"/>
      <c r="N44" s="469"/>
      <c r="O44" s="469"/>
      <c r="P44" s="468" t="s">
        <v>884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C92" sqref="C92:D95"/>
    </sheetView>
  </sheetViews>
  <sheetFormatPr defaultColWidth="9.00390625" defaultRowHeight="12.75"/>
  <cols>
    <col min="1" max="1" width="45.375" style="52" customWidth="1"/>
    <col min="2" max="2" width="8.375" style="56" customWidth="1"/>
    <col min="3" max="3" width="14.5039062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625" style="52" hidden="1" customWidth="1"/>
    <col min="27" max="16384" width="10.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899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0</v>
      </c>
      <c r="D16" s="181">
        <f>+D17+D18</f>
        <v>0</v>
      </c>
      <c r="E16" s="182">
        <f t="shared" si="0"/>
        <v>0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/>
      <c r="D18" s="169"/>
      <c r="E18" s="182">
        <f t="shared" si="0"/>
        <v>0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0</v>
      </c>
      <c r="D19" s="165">
        <f>D11+D15+D16</f>
        <v>0</v>
      </c>
      <c r="E19" s="180">
        <f>E11+E15+E16</f>
        <v>0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0</v>
      </c>
      <c r="D24" s="181">
        <f>SUM(D25:D27)</f>
        <v>0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/>
      <c r="D26" s="169"/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/>
      <c r="D28" s="169"/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/>
      <c r="D29" s="169"/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/>
      <c r="D31" s="169"/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0</v>
      </c>
      <c r="D33" s="166">
        <f>SUM(D34:D37)</f>
        <v>0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/>
      <c r="D35" s="169"/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0</v>
      </c>
      <c r="D38" s="166">
        <f>SUM(D39:D42)</f>
        <v>0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/>
      <c r="D42" s="169"/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0</v>
      </c>
      <c r="D43" s="165">
        <f>D24+D28+D29+D31+D30+D32+D33+D38</f>
        <v>0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0</v>
      </c>
      <c r="D44" s="164">
        <f>D43+D21+D19+D9</f>
        <v>0</v>
      </c>
      <c r="E44" s="180">
        <f>E43+E21+E19+E9</f>
        <v>0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24">
      <c r="A52" s="526" t="s">
        <v>692</v>
      </c>
      <c r="B52" s="527" t="s">
        <v>693</v>
      </c>
      <c r="C52" s="164">
        <f>SUM(C53:C55)</f>
        <v>0</v>
      </c>
      <c r="D52" s="164">
        <f>SUM(D53:D55)</f>
        <v>0</v>
      </c>
      <c r="E52" s="181">
        <f>C52-D52</f>
        <v>0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/>
      <c r="D53" s="169"/>
      <c r="E53" s="181">
        <f>C53-D53</f>
        <v>0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0</v>
      </c>
      <c r="D56" s="164">
        <f>D57+D59</f>
        <v>0</v>
      </c>
      <c r="E56" s="181">
        <f t="shared" si="1"/>
        <v>0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/>
      <c r="D57" s="169"/>
      <c r="E57" s="181">
        <f t="shared" si="1"/>
        <v>0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24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24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/>
      <c r="D64" s="169"/>
      <c r="E64" s="181">
        <f t="shared" si="1"/>
        <v>0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0</v>
      </c>
      <c r="D66" s="164">
        <f>D52+D56+D61+D62+D63+D64</f>
        <v>0</v>
      </c>
      <c r="E66" s="181">
        <f t="shared" si="1"/>
        <v>0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24">
      <c r="A71" s="526" t="s">
        <v>692</v>
      </c>
      <c r="B71" s="527" t="s">
        <v>722</v>
      </c>
      <c r="C71" s="166">
        <f>SUM(C72:C74)</f>
        <v>0</v>
      </c>
      <c r="D71" s="166">
        <f>SUM(D72:D74)</f>
        <v>0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/>
      <c r="D72" s="169"/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/>
      <c r="D73" s="169"/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24">
      <c r="A74" s="538" t="s">
        <v>727</v>
      </c>
      <c r="B74" s="527" t="s">
        <v>728</v>
      </c>
      <c r="C74" s="169"/>
      <c r="D74" s="169"/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0</v>
      </c>
      <c r="D75" s="164">
        <f>D76+D78</f>
        <v>0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/>
      <c r="D76" s="169"/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24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24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24">
      <c r="A80" s="526" t="s">
        <v>737</v>
      </c>
      <c r="B80" s="527" t="s">
        <v>738</v>
      </c>
      <c r="C80" s="164">
        <f>SUM(C81:C84)</f>
        <v>0</v>
      </c>
      <c r="D80" s="164">
        <f>SUM(D81:D84)</f>
        <v>0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24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24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24">
      <c r="A84" s="526" t="s">
        <v>745</v>
      </c>
      <c r="B84" s="527" t="s">
        <v>746</v>
      </c>
      <c r="C84" s="169"/>
      <c r="D84" s="169"/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0</v>
      </c>
      <c r="D85" s="165">
        <f>SUM(D86:D90)+D94</f>
        <v>0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/>
      <c r="D87" s="169"/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/>
      <c r="D88" s="169"/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/>
      <c r="D89" s="169"/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0</v>
      </c>
      <c r="D90" s="164">
        <f>SUM(D91:D93)</f>
        <v>0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/>
      <c r="D92" s="169"/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/>
      <c r="D93" s="169"/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/>
      <c r="D94" s="169"/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/>
      <c r="D95" s="169"/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0</v>
      </c>
      <c r="D96" s="165">
        <f>D85+D80+D75+D71+D95</f>
        <v>0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0</v>
      </c>
      <c r="D97" s="165">
        <f>D96+D68+D66</f>
        <v>0</v>
      </c>
      <c r="E97" s="165">
        <f>E96+E68+E66</f>
        <v>0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>
        <v>40141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9" sqref="C19:F20"/>
    </sheetView>
  </sheetViews>
  <sheetFormatPr defaultColWidth="9.00390625" defaultRowHeight="12.75"/>
  <cols>
    <col min="1" max="1" width="52.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50390625" style="120" customWidth="1"/>
    <col min="7" max="7" width="12.50390625" style="120" customWidth="1"/>
    <col min="8" max="8" width="14.125" style="120" customWidth="1"/>
    <col min="9" max="9" width="16.625" style="120" customWidth="1"/>
    <col min="10" max="16384" width="10.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900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/>
      <c r="D12" s="156"/>
      <c r="E12" s="156"/>
      <c r="F12" s="156"/>
      <c r="G12" s="156"/>
      <c r="H12" s="156"/>
      <c r="I12" s="142">
        <f aca="true" t="shared" si="0" ref="I12:I25">F12+G12+H12</f>
        <v>0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0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0</v>
      </c>
      <c r="G17" s="269">
        <f t="shared" si="1"/>
        <v>0</v>
      </c>
      <c r="H17" s="269">
        <f t="shared" si="1"/>
        <v>0</v>
      </c>
      <c r="I17" s="269">
        <f t="shared" si="1"/>
        <v>0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/>
      <c r="D20" s="561"/>
      <c r="E20" s="561"/>
      <c r="F20" s="561"/>
      <c r="G20" s="561"/>
      <c r="H20" s="561"/>
      <c r="I20" s="142">
        <f t="shared" si="0"/>
        <v>0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0</v>
      </c>
      <c r="G26" s="269">
        <f t="shared" si="2"/>
        <v>0</v>
      </c>
      <c r="H26" s="269">
        <f t="shared" si="2"/>
        <v>0</v>
      </c>
      <c r="I26" s="269">
        <f t="shared" si="2"/>
        <v>0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24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901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6"/>
  <sheetViews>
    <sheetView workbookViewId="0" topLeftCell="A1">
      <selection activeCell="B147" sqref="B147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625" style="60" customWidth="1"/>
    <col min="4" max="4" width="20.125" style="60" customWidth="1"/>
    <col min="5" max="5" width="23.625" style="60" customWidth="1"/>
    <col min="6" max="6" width="19.625" style="60" customWidth="1"/>
    <col min="7" max="16384" width="10.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907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63.75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875</v>
      </c>
      <c r="B14" s="78"/>
      <c r="C14" s="605">
        <f>900000/1000</f>
        <v>900</v>
      </c>
      <c r="D14" s="606">
        <v>100</v>
      </c>
      <c r="E14" s="581"/>
      <c r="F14" s="597">
        <f t="shared" si="0"/>
        <v>900</v>
      </c>
    </row>
    <row r="15" spans="1:6" ht="12.75">
      <c r="A15" s="77" t="s">
        <v>876</v>
      </c>
      <c r="B15" s="78"/>
      <c r="C15" s="605">
        <v>4300</v>
      </c>
      <c r="D15" s="606">
        <v>99.88</v>
      </c>
      <c r="E15" s="581"/>
      <c r="F15" s="597">
        <f t="shared" si="0"/>
        <v>4300</v>
      </c>
    </row>
    <row r="16" spans="1:6" ht="12.75">
      <c r="A16" s="77" t="s">
        <v>885</v>
      </c>
      <c r="B16" s="78"/>
      <c r="C16" s="605">
        <f>499078/1000</f>
        <v>499.078</v>
      </c>
      <c r="D16" s="606">
        <v>100</v>
      </c>
      <c r="E16" s="581"/>
      <c r="F16" s="597">
        <f t="shared" si="0"/>
        <v>499.078</v>
      </c>
    </row>
    <row r="17" spans="1:6" ht="12.75">
      <c r="A17" s="77" t="s">
        <v>886</v>
      </c>
      <c r="B17" s="78"/>
      <c r="C17" s="605">
        <f>198000/1000</f>
        <v>198</v>
      </c>
      <c r="D17" s="606">
        <v>99</v>
      </c>
      <c r="E17" s="581"/>
      <c r="F17" s="597">
        <f t="shared" si="0"/>
        <v>198</v>
      </c>
    </row>
    <row r="18" spans="1:6" ht="12.75">
      <c r="A18" s="77" t="s">
        <v>887</v>
      </c>
      <c r="B18" s="78"/>
      <c r="C18" s="605">
        <f>5000/1000</f>
        <v>5</v>
      </c>
      <c r="D18" s="606">
        <v>100</v>
      </c>
      <c r="E18" s="581"/>
      <c r="F18" s="597">
        <f t="shared" si="0"/>
        <v>5</v>
      </c>
    </row>
    <row r="19" spans="1:6" ht="12.75">
      <c r="A19" s="77" t="s">
        <v>888</v>
      </c>
      <c r="B19" s="78"/>
      <c r="C19" s="605">
        <v>6195</v>
      </c>
      <c r="D19" s="606">
        <v>60</v>
      </c>
      <c r="E19" s="581"/>
      <c r="F19" s="597">
        <f t="shared" si="0"/>
        <v>6195</v>
      </c>
    </row>
    <row r="20" spans="1:6" ht="12.75">
      <c r="A20" s="77" t="s">
        <v>889</v>
      </c>
      <c r="B20" s="78"/>
      <c r="C20" s="605">
        <v>4720</v>
      </c>
      <c r="D20" s="606">
        <v>100</v>
      </c>
      <c r="E20" s="581"/>
      <c r="F20" s="597">
        <f t="shared" si="0"/>
        <v>4720</v>
      </c>
    </row>
    <row r="21" spans="1:6" ht="12.75">
      <c r="A21" s="77" t="s">
        <v>892</v>
      </c>
      <c r="B21" s="81"/>
      <c r="C21" s="605">
        <v>22627</v>
      </c>
      <c r="D21" s="606">
        <v>99.99</v>
      </c>
      <c r="E21" s="607">
        <v>22627</v>
      </c>
      <c r="F21" s="597">
        <f t="shared" si="0"/>
        <v>0</v>
      </c>
    </row>
    <row r="22" spans="1:6" ht="12" customHeight="1">
      <c r="A22" s="77" t="s">
        <v>898</v>
      </c>
      <c r="B22" s="78"/>
      <c r="C22" s="605">
        <v>2560</v>
      </c>
      <c r="D22" s="606">
        <v>70</v>
      </c>
      <c r="E22" s="581"/>
      <c r="F22" s="597">
        <f t="shared" si="0"/>
        <v>2560</v>
      </c>
    </row>
    <row r="23" spans="1:6" ht="12.75">
      <c r="A23" s="77"/>
      <c r="B23" s="78"/>
      <c r="C23" s="581"/>
      <c r="D23" s="594"/>
      <c r="E23" s="581"/>
      <c r="F23" s="597">
        <f t="shared" si="0"/>
        <v>0</v>
      </c>
    </row>
    <row r="24" spans="1:16" ht="11.25" customHeight="1">
      <c r="A24" s="79" t="s">
        <v>569</v>
      </c>
      <c r="B24" s="80" t="s">
        <v>835</v>
      </c>
      <c r="C24" s="271">
        <f>SUM(C12:C23)</f>
        <v>46270.248</v>
      </c>
      <c r="D24" s="595"/>
      <c r="E24" s="271">
        <f>SUM(E12:E23)</f>
        <v>22627</v>
      </c>
      <c r="F24" s="598">
        <f>SUM(F12:F23)</f>
        <v>23643.248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893</v>
      </c>
      <c r="B43" s="81"/>
      <c r="C43" s="605">
        <v>1067</v>
      </c>
      <c r="D43" s="606">
        <v>28.95</v>
      </c>
      <c r="E43" s="581"/>
      <c r="F43" s="597">
        <f aca="true" t="shared" si="2" ref="F43:F55">C43-E43</f>
        <v>1067</v>
      </c>
    </row>
    <row r="44" spans="1:6" ht="12.75">
      <c r="A44" s="77" t="s">
        <v>894</v>
      </c>
      <c r="B44" s="81"/>
      <c r="C44" s="605">
        <v>24</v>
      </c>
      <c r="D44" s="606">
        <v>49</v>
      </c>
      <c r="E44" s="581"/>
      <c r="F44" s="597">
        <f t="shared" si="2"/>
        <v>24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1091</v>
      </c>
      <c r="D56" s="595"/>
      <c r="E56" s="271">
        <f>SUM(E43:E55)</f>
        <v>0</v>
      </c>
      <c r="F56" s="598">
        <f>SUM(F43:F55)</f>
        <v>1091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895</v>
      </c>
      <c r="B58" s="81"/>
      <c r="C58" s="611">
        <v>1017</v>
      </c>
      <c r="D58" s="606">
        <v>7.39</v>
      </c>
      <c r="E58" s="611">
        <v>1017</v>
      </c>
      <c r="F58" s="597">
        <f>C58-E58</f>
        <v>0</v>
      </c>
    </row>
    <row r="59" spans="1:6" ht="12.75">
      <c r="A59" s="77" t="s">
        <v>896</v>
      </c>
      <c r="B59" s="78"/>
      <c r="C59" s="605">
        <f>10000/1000</f>
        <v>10</v>
      </c>
      <c r="D59" s="606"/>
      <c r="E59" s="605"/>
      <c r="F59" s="597">
        <f aca="true" t="shared" si="3" ref="F59:F69">C59-E59</f>
        <v>10</v>
      </c>
    </row>
    <row r="60" spans="1:6" ht="12.75">
      <c r="A60" s="77" t="s">
        <v>877</v>
      </c>
      <c r="B60" s="81"/>
      <c r="C60" s="605">
        <f>4200/1000</f>
        <v>4.2</v>
      </c>
      <c r="D60" s="605"/>
      <c r="E60" s="605"/>
      <c r="F60" s="597">
        <f t="shared" si="3"/>
        <v>4.2</v>
      </c>
    </row>
    <row r="61" spans="1:6" ht="12.75">
      <c r="A61" s="77" t="s">
        <v>878</v>
      </c>
      <c r="B61" s="81"/>
      <c r="C61" s="605">
        <f>1740/1000</f>
        <v>1.74</v>
      </c>
      <c r="D61" s="605"/>
      <c r="E61" s="605"/>
      <c r="F61" s="597">
        <f t="shared" si="3"/>
        <v>1.74</v>
      </c>
    </row>
    <row r="62" spans="1:6" ht="12.75">
      <c r="A62" s="77" t="s">
        <v>897</v>
      </c>
      <c r="B62" s="78"/>
      <c r="C62" s="605">
        <v>3</v>
      </c>
      <c r="D62" s="594"/>
      <c r="E62" s="581"/>
      <c r="F62" s="597">
        <f t="shared" si="3"/>
        <v>3</v>
      </c>
    </row>
    <row r="63" spans="1:6" ht="12.75">
      <c r="A63" s="77"/>
      <c r="B63" s="78"/>
      <c r="C63" s="581"/>
      <c r="D63" s="594"/>
      <c r="E63" s="581"/>
      <c r="F63" s="597">
        <f t="shared" si="3"/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" customHeight="1">
      <c r="A68" s="77"/>
      <c r="B68" s="78"/>
      <c r="C68" s="581"/>
      <c r="D68" s="594"/>
      <c r="E68" s="581"/>
      <c r="F68" s="597">
        <f t="shared" si="3"/>
        <v>0</v>
      </c>
    </row>
    <row r="69" spans="1:6" ht="12.75">
      <c r="A69" s="77"/>
      <c r="B69" s="78"/>
      <c r="C69" s="581"/>
      <c r="D69" s="594"/>
      <c r="E69" s="581"/>
      <c r="F69" s="597">
        <f t="shared" si="3"/>
        <v>0</v>
      </c>
    </row>
    <row r="70" spans="1:16" ht="14.25" customHeight="1">
      <c r="A70" s="79" t="s">
        <v>841</v>
      </c>
      <c r="B70" s="80" t="s">
        <v>842</v>
      </c>
      <c r="C70" s="271">
        <f>SUM(C58:C69)</f>
        <v>1035.94</v>
      </c>
      <c r="D70" s="595"/>
      <c r="E70" s="271">
        <f>SUM(E58:E69)</f>
        <v>1017</v>
      </c>
      <c r="F70" s="598">
        <f>SUM(F58:F69)</f>
        <v>18.939999999999998</v>
      </c>
      <c r="G70" s="582"/>
      <c r="H70" s="582"/>
      <c r="I70" s="582"/>
      <c r="J70" s="582"/>
      <c r="K70" s="582"/>
      <c r="L70" s="582"/>
      <c r="M70" s="582"/>
      <c r="N70" s="582"/>
      <c r="O70" s="582"/>
      <c r="P70" s="582"/>
    </row>
    <row r="71" spans="1:16" ht="20.25" customHeight="1">
      <c r="A71" s="82" t="s">
        <v>843</v>
      </c>
      <c r="B71" s="80" t="s">
        <v>844</v>
      </c>
      <c r="C71" s="271">
        <f>C70+C56+C41+C24</f>
        <v>48397.188</v>
      </c>
      <c r="D71" s="595"/>
      <c r="E71" s="271">
        <f>E70+E56+E41+E24</f>
        <v>23644</v>
      </c>
      <c r="F71" s="598">
        <f>F70+F56+F41+F24</f>
        <v>24753.188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6" ht="15" customHeight="1">
      <c r="A72" s="75" t="s">
        <v>845</v>
      </c>
      <c r="B72" s="80"/>
      <c r="C72" s="583"/>
      <c r="D72" s="596"/>
      <c r="E72" s="583"/>
      <c r="F72" s="599"/>
    </row>
    <row r="73" spans="1:6" ht="14.25" customHeight="1">
      <c r="A73" s="77" t="s">
        <v>834</v>
      </c>
      <c r="B73" s="81"/>
      <c r="C73" s="583"/>
      <c r="D73" s="596"/>
      <c r="E73" s="583"/>
      <c r="F73" s="599"/>
    </row>
    <row r="74" spans="1:6" ht="12.75">
      <c r="A74" s="77" t="s">
        <v>880</v>
      </c>
      <c r="B74" s="81"/>
      <c r="C74" s="605">
        <f>3771094/1000</f>
        <v>3771.094</v>
      </c>
      <c r="D74" s="606">
        <v>84.38</v>
      </c>
      <c r="E74" s="581"/>
      <c r="F74" s="597">
        <f>C74-E74</f>
        <v>3771.094</v>
      </c>
    </row>
    <row r="75" spans="1:6" ht="12.75">
      <c r="A75" s="77" t="s">
        <v>879</v>
      </c>
      <c r="B75" s="81"/>
      <c r="C75" s="605">
        <v>190</v>
      </c>
      <c r="D75" s="606">
        <v>67</v>
      </c>
      <c r="E75" s="581"/>
      <c r="F75" s="597">
        <f aca="true" t="shared" si="4" ref="F75:F88">C75-E75</f>
        <v>190</v>
      </c>
    </row>
    <row r="76" spans="1:6" ht="12.75">
      <c r="A76" s="77" t="s">
        <v>890</v>
      </c>
      <c r="B76" s="81"/>
      <c r="C76" s="605">
        <v>13</v>
      </c>
      <c r="D76" s="606">
        <v>100</v>
      </c>
      <c r="E76" s="581"/>
      <c r="F76" s="597">
        <f t="shared" si="4"/>
        <v>13</v>
      </c>
    </row>
    <row r="77" spans="1:6" ht="12.75">
      <c r="A77" s="77" t="s">
        <v>554</v>
      </c>
      <c r="B77" s="81"/>
      <c r="C77" s="581"/>
      <c r="D77" s="594"/>
      <c r="E77" s="581"/>
      <c r="F77" s="597">
        <f t="shared" si="4"/>
        <v>0</v>
      </c>
    </row>
    <row r="78" spans="1:6" ht="12.75">
      <c r="A78" s="77">
        <v>5</v>
      </c>
      <c r="B78" s="78"/>
      <c r="C78" s="581"/>
      <c r="D78" s="594"/>
      <c r="E78" s="581"/>
      <c r="F78" s="597">
        <f t="shared" si="4"/>
        <v>0</v>
      </c>
    </row>
    <row r="79" spans="1:6" ht="12.75">
      <c r="A79" s="77">
        <v>6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7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8</v>
      </c>
      <c r="B81" s="78"/>
      <c r="C81" s="581"/>
      <c r="D81" s="594"/>
      <c r="E81" s="581"/>
      <c r="F81" s="597">
        <f t="shared" si="4"/>
        <v>0</v>
      </c>
    </row>
    <row r="82" spans="1:6" ht="12" customHeight="1">
      <c r="A82" s="77">
        <v>9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10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11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12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13</v>
      </c>
      <c r="B86" s="78"/>
      <c r="C86" s="581"/>
      <c r="D86" s="594"/>
      <c r="E86" s="581"/>
      <c r="F86" s="597">
        <f t="shared" si="4"/>
        <v>0</v>
      </c>
    </row>
    <row r="87" spans="1:6" ht="12" customHeight="1">
      <c r="A87" s="77">
        <v>14</v>
      </c>
      <c r="B87" s="78"/>
      <c r="C87" s="581"/>
      <c r="D87" s="594"/>
      <c r="E87" s="581"/>
      <c r="F87" s="597">
        <f t="shared" si="4"/>
        <v>0</v>
      </c>
    </row>
    <row r="88" spans="1:6" ht="12.75">
      <c r="A88" s="77">
        <v>15</v>
      </c>
      <c r="B88" s="78"/>
      <c r="C88" s="581"/>
      <c r="D88" s="594"/>
      <c r="E88" s="581"/>
      <c r="F88" s="597">
        <f t="shared" si="4"/>
        <v>0</v>
      </c>
    </row>
    <row r="89" spans="1:16" ht="15" customHeight="1">
      <c r="A89" s="79" t="s">
        <v>569</v>
      </c>
      <c r="B89" s="80" t="s">
        <v>846</v>
      </c>
      <c r="C89" s="271">
        <f>SUM(C74:C88)</f>
        <v>3974.094</v>
      </c>
      <c r="D89" s="595"/>
      <c r="E89" s="271">
        <f>SUM(E74:E88)</f>
        <v>0</v>
      </c>
      <c r="F89" s="598">
        <f>SUM(F74:F88)</f>
        <v>3974.094</v>
      </c>
      <c r="G89" s="582"/>
      <c r="H89" s="582"/>
      <c r="I89" s="582"/>
      <c r="J89" s="582"/>
      <c r="K89" s="582"/>
      <c r="L89" s="582"/>
      <c r="M89" s="582"/>
      <c r="N89" s="582"/>
      <c r="O89" s="582"/>
      <c r="P89" s="582"/>
    </row>
    <row r="90" spans="1:6" ht="15.75" customHeight="1">
      <c r="A90" s="77" t="s">
        <v>836</v>
      </c>
      <c r="B90" s="81"/>
      <c r="C90" s="583"/>
      <c r="D90" s="596"/>
      <c r="E90" s="583"/>
      <c r="F90" s="599"/>
    </row>
    <row r="91" spans="1:6" ht="12.75">
      <c r="A91" s="77" t="s">
        <v>545</v>
      </c>
      <c r="B91" s="81"/>
      <c r="C91" s="581"/>
      <c r="D91" s="594"/>
      <c r="E91" s="581"/>
      <c r="F91" s="597">
        <f>C91-E91</f>
        <v>0</v>
      </c>
    </row>
    <row r="92" spans="1:6" ht="12.75">
      <c r="A92" s="77" t="s">
        <v>548</v>
      </c>
      <c r="B92" s="81"/>
      <c r="C92" s="581"/>
      <c r="D92" s="594"/>
      <c r="E92" s="581"/>
      <c r="F92" s="597">
        <f aca="true" t="shared" si="5" ref="F92:F105">C92-E92</f>
        <v>0</v>
      </c>
    </row>
    <row r="93" spans="1:6" ht="12.75">
      <c r="A93" s="77" t="s">
        <v>551</v>
      </c>
      <c r="B93" s="81"/>
      <c r="C93" s="581"/>
      <c r="D93" s="594"/>
      <c r="E93" s="581"/>
      <c r="F93" s="597">
        <f t="shared" si="5"/>
        <v>0</v>
      </c>
    </row>
    <row r="94" spans="1:6" ht="12.75">
      <c r="A94" s="77" t="s">
        <v>554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>
        <v>5</v>
      </c>
      <c r="B95" s="78"/>
      <c r="C95" s="581"/>
      <c r="D95" s="594"/>
      <c r="E95" s="581"/>
      <c r="F95" s="597">
        <f t="shared" si="5"/>
        <v>0</v>
      </c>
    </row>
    <row r="96" spans="1:6" ht="12.75">
      <c r="A96" s="77">
        <v>6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7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8</v>
      </c>
      <c r="B98" s="78"/>
      <c r="C98" s="581"/>
      <c r="D98" s="594"/>
      <c r="E98" s="581"/>
      <c r="F98" s="597">
        <f t="shared" si="5"/>
        <v>0</v>
      </c>
    </row>
    <row r="99" spans="1:6" ht="12" customHeight="1">
      <c r="A99" s="77">
        <v>9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10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11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12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13</v>
      </c>
      <c r="B103" s="78"/>
      <c r="C103" s="581"/>
      <c r="D103" s="594"/>
      <c r="E103" s="581"/>
      <c r="F103" s="597">
        <f t="shared" si="5"/>
        <v>0</v>
      </c>
    </row>
    <row r="104" spans="1:6" ht="12" customHeight="1">
      <c r="A104" s="77">
        <v>14</v>
      </c>
      <c r="B104" s="78"/>
      <c r="C104" s="581"/>
      <c r="D104" s="594"/>
      <c r="E104" s="581"/>
      <c r="F104" s="597">
        <f t="shared" si="5"/>
        <v>0</v>
      </c>
    </row>
    <row r="105" spans="1:6" ht="12.75">
      <c r="A105" s="77">
        <v>15</v>
      </c>
      <c r="B105" s="78"/>
      <c r="C105" s="581"/>
      <c r="D105" s="594"/>
      <c r="E105" s="581"/>
      <c r="F105" s="597">
        <f t="shared" si="5"/>
        <v>0</v>
      </c>
    </row>
    <row r="106" spans="1:16" ht="11.25" customHeight="1">
      <c r="A106" s="79" t="s">
        <v>586</v>
      </c>
      <c r="B106" s="80" t="s">
        <v>847</v>
      </c>
      <c r="C106" s="271">
        <f>SUM(C91:C105)</f>
        <v>0</v>
      </c>
      <c r="D106" s="595"/>
      <c r="E106" s="271">
        <f>SUM(E91:E105)</f>
        <v>0</v>
      </c>
      <c r="F106" s="598">
        <f>SUM(F91:F105)</f>
        <v>0</v>
      </c>
      <c r="G106" s="582"/>
      <c r="H106" s="582"/>
      <c r="I106" s="582"/>
      <c r="J106" s="582"/>
      <c r="K106" s="582"/>
      <c r="L106" s="582"/>
      <c r="M106" s="582"/>
      <c r="N106" s="582"/>
      <c r="O106" s="582"/>
      <c r="P106" s="582"/>
    </row>
    <row r="107" spans="1:6" ht="15" customHeight="1">
      <c r="A107" s="77" t="s">
        <v>838</v>
      </c>
      <c r="B107" s="81"/>
      <c r="C107" s="583"/>
      <c r="D107" s="596"/>
      <c r="E107" s="583"/>
      <c r="F107" s="599"/>
    </row>
    <row r="108" spans="1:6" ht="12.75">
      <c r="A108" s="77" t="s">
        <v>545</v>
      </c>
      <c r="B108" s="81"/>
      <c r="C108" s="581"/>
      <c r="D108" s="594"/>
      <c r="E108" s="581"/>
      <c r="F108" s="597">
        <f>C108-E108</f>
        <v>0</v>
      </c>
    </row>
    <row r="109" spans="1:6" ht="12.75">
      <c r="A109" s="77" t="s">
        <v>548</v>
      </c>
      <c r="B109" s="81"/>
      <c r="C109" s="581"/>
      <c r="D109" s="594"/>
      <c r="E109" s="581"/>
      <c r="F109" s="597">
        <f aca="true" t="shared" si="6" ref="F109:F122">C109-E109</f>
        <v>0</v>
      </c>
    </row>
    <row r="110" spans="1:6" ht="12.75">
      <c r="A110" s="77" t="s">
        <v>551</v>
      </c>
      <c r="B110" s="81"/>
      <c r="C110" s="581"/>
      <c r="D110" s="594"/>
      <c r="E110" s="581"/>
      <c r="F110" s="597">
        <f t="shared" si="6"/>
        <v>0</v>
      </c>
    </row>
    <row r="111" spans="1:6" ht="12.75">
      <c r="A111" s="77" t="s">
        <v>554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>
        <v>5</v>
      </c>
      <c r="B112" s="78"/>
      <c r="C112" s="581"/>
      <c r="D112" s="594"/>
      <c r="E112" s="581"/>
      <c r="F112" s="597">
        <f t="shared" si="6"/>
        <v>0</v>
      </c>
    </row>
    <row r="113" spans="1:6" ht="12.75">
      <c r="A113" s="77">
        <v>6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7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8</v>
      </c>
      <c r="B115" s="78"/>
      <c r="C115" s="581"/>
      <c r="D115" s="594"/>
      <c r="E115" s="581"/>
      <c r="F115" s="597">
        <f t="shared" si="6"/>
        <v>0</v>
      </c>
    </row>
    <row r="116" spans="1:6" ht="12" customHeight="1">
      <c r="A116" s="77">
        <v>9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10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11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12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13</v>
      </c>
      <c r="B120" s="78"/>
      <c r="C120" s="581"/>
      <c r="D120" s="594"/>
      <c r="E120" s="581"/>
      <c r="F120" s="597">
        <f t="shared" si="6"/>
        <v>0</v>
      </c>
    </row>
    <row r="121" spans="1:6" ht="12" customHeight="1">
      <c r="A121" s="77">
        <v>14</v>
      </c>
      <c r="B121" s="78"/>
      <c r="C121" s="581"/>
      <c r="D121" s="594"/>
      <c r="E121" s="581"/>
      <c r="F121" s="597">
        <f t="shared" si="6"/>
        <v>0</v>
      </c>
    </row>
    <row r="122" spans="1:6" ht="12.75">
      <c r="A122" s="77">
        <v>15</v>
      </c>
      <c r="B122" s="78"/>
      <c r="C122" s="581"/>
      <c r="D122" s="594"/>
      <c r="E122" s="581"/>
      <c r="F122" s="597">
        <f t="shared" si="6"/>
        <v>0</v>
      </c>
    </row>
    <row r="123" spans="1:16" ht="15.75" customHeight="1">
      <c r="A123" s="79" t="s">
        <v>606</v>
      </c>
      <c r="B123" s="80" t="s">
        <v>848</v>
      </c>
      <c r="C123" s="600">
        <f>SUM(C108:C122)</f>
        <v>0</v>
      </c>
      <c r="D123" s="595"/>
      <c r="E123" s="271">
        <f>SUM(E108:E122)</f>
        <v>0</v>
      </c>
      <c r="F123" s="598">
        <f>SUM(F108:F122)</f>
        <v>0</v>
      </c>
      <c r="G123" s="582"/>
      <c r="H123" s="582"/>
      <c r="I123" s="582"/>
      <c r="J123" s="582"/>
      <c r="K123" s="582"/>
      <c r="L123" s="582"/>
      <c r="M123" s="582"/>
      <c r="N123" s="582"/>
      <c r="O123" s="582"/>
      <c r="P123" s="582"/>
    </row>
    <row r="124" spans="1:6" ht="12.75" customHeight="1">
      <c r="A124" s="77" t="s">
        <v>840</v>
      </c>
      <c r="B124" s="81"/>
      <c r="C124" s="583"/>
      <c r="D124" s="596"/>
      <c r="E124" s="583"/>
      <c r="F124" s="599"/>
    </row>
    <row r="125" spans="1:6" ht="12.75">
      <c r="A125" s="77" t="s">
        <v>545</v>
      </c>
      <c r="B125" s="81"/>
      <c r="C125" s="581"/>
      <c r="D125" s="594"/>
      <c r="E125" s="581"/>
      <c r="F125" s="597">
        <f>C125-E125</f>
        <v>0</v>
      </c>
    </row>
    <row r="126" spans="1:6" ht="12.75">
      <c r="A126" s="77" t="s">
        <v>548</v>
      </c>
      <c r="B126" s="81"/>
      <c r="C126" s="581"/>
      <c r="D126" s="594"/>
      <c r="E126" s="581"/>
      <c r="F126" s="597">
        <f aca="true" t="shared" si="7" ref="F126:F139">C126-E126</f>
        <v>0</v>
      </c>
    </row>
    <row r="127" spans="1:6" ht="12.75">
      <c r="A127" s="77" t="s">
        <v>551</v>
      </c>
      <c r="B127" s="81"/>
      <c r="C127" s="581"/>
      <c r="D127" s="594"/>
      <c r="E127" s="581"/>
      <c r="F127" s="597">
        <f t="shared" si="7"/>
        <v>0</v>
      </c>
    </row>
    <row r="128" spans="1:6" ht="12.75">
      <c r="A128" s="77" t="s">
        <v>554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>
        <v>5</v>
      </c>
      <c r="B129" s="78"/>
      <c r="C129" s="581"/>
      <c r="D129" s="594"/>
      <c r="E129" s="581"/>
      <c r="F129" s="597">
        <f t="shared" si="7"/>
        <v>0</v>
      </c>
    </row>
    <row r="130" spans="1:6" ht="12.75">
      <c r="A130" s="77">
        <v>6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7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8</v>
      </c>
      <c r="B132" s="78"/>
      <c r="C132" s="581"/>
      <c r="D132" s="594"/>
      <c r="E132" s="581"/>
      <c r="F132" s="597">
        <f t="shared" si="7"/>
        <v>0</v>
      </c>
    </row>
    <row r="133" spans="1:6" ht="12" customHeight="1">
      <c r="A133" s="77">
        <v>9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10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11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12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13</v>
      </c>
      <c r="B137" s="78"/>
      <c r="C137" s="581"/>
      <c r="D137" s="594"/>
      <c r="E137" s="581"/>
      <c r="F137" s="597">
        <f t="shared" si="7"/>
        <v>0</v>
      </c>
    </row>
    <row r="138" spans="1:6" ht="12" customHeight="1">
      <c r="A138" s="77">
        <v>14</v>
      </c>
      <c r="B138" s="78"/>
      <c r="C138" s="581"/>
      <c r="D138" s="594"/>
      <c r="E138" s="581"/>
      <c r="F138" s="597">
        <f t="shared" si="7"/>
        <v>0</v>
      </c>
    </row>
    <row r="139" spans="1:6" ht="12.75">
      <c r="A139" s="77">
        <v>15</v>
      </c>
      <c r="B139" s="78"/>
      <c r="C139" s="581"/>
      <c r="D139" s="594"/>
      <c r="E139" s="581"/>
      <c r="F139" s="597">
        <f t="shared" si="7"/>
        <v>0</v>
      </c>
    </row>
    <row r="140" spans="1:16" ht="17.25" customHeight="1">
      <c r="A140" s="79" t="s">
        <v>841</v>
      </c>
      <c r="B140" s="80" t="s">
        <v>849</v>
      </c>
      <c r="C140" s="271">
        <f>SUM(C125:C139)</f>
        <v>0</v>
      </c>
      <c r="D140" s="595"/>
      <c r="E140" s="271">
        <f>SUM(E125:E139)</f>
        <v>0</v>
      </c>
      <c r="F140" s="598">
        <f>SUM(F125:F139)</f>
        <v>0</v>
      </c>
      <c r="G140" s="582"/>
      <c r="H140" s="582"/>
      <c r="I140" s="582"/>
      <c r="J140" s="582"/>
      <c r="K140" s="582"/>
      <c r="L140" s="582"/>
      <c r="M140" s="582"/>
      <c r="N140" s="582"/>
      <c r="O140" s="582"/>
      <c r="P140" s="582"/>
    </row>
    <row r="141" spans="1:16" ht="19.5" customHeight="1">
      <c r="A141" s="82" t="s">
        <v>850</v>
      </c>
      <c r="B141" s="80" t="s">
        <v>851</v>
      </c>
      <c r="C141" s="271">
        <f>C140+C123+C106+C89</f>
        <v>3974.094</v>
      </c>
      <c r="D141" s="595"/>
      <c r="E141" s="271">
        <f>E140+E123+E106+E89</f>
        <v>0</v>
      </c>
      <c r="F141" s="598">
        <f>F140+F123+F106+F89</f>
        <v>3974.094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6" ht="19.5" customHeight="1">
      <c r="A142" s="83"/>
      <c r="B142" s="84"/>
      <c r="C142" s="85"/>
      <c r="D142" s="85"/>
      <c r="E142" s="85"/>
      <c r="F142" s="85"/>
    </row>
    <row r="143" spans="1:6" ht="12.75">
      <c r="A143" s="86" t="s">
        <v>908</v>
      </c>
      <c r="B143" s="87"/>
      <c r="C143" s="86" t="s">
        <v>852</v>
      </c>
      <c r="D143" s="88"/>
      <c r="E143" s="86" t="s">
        <v>853</v>
      </c>
      <c r="F143" s="88"/>
    </row>
    <row r="144" spans="1:6" ht="12.75">
      <c r="A144" s="88"/>
      <c r="B144" s="89"/>
      <c r="C144" s="88" t="s">
        <v>881</v>
      </c>
      <c r="D144" s="88"/>
      <c r="E144" s="88" t="s">
        <v>882</v>
      </c>
      <c r="F144" s="88"/>
    </row>
    <row r="145" spans="1:6" ht="12.75">
      <c r="A145" s="88"/>
      <c r="B145" s="89"/>
      <c r="C145" s="88"/>
      <c r="D145" s="88"/>
      <c r="E145" s="88"/>
      <c r="F145" s="88"/>
    </row>
    <row r="146" spans="3:5" ht="12.75">
      <c r="C146" s="88"/>
      <c r="E146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5:F139 C108:F122 C91:F105 C74:F88 D58 C59:E69 F58:F69 C43:F55 C26:F40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2010-02-23T11:15:39Z</cp:lastPrinted>
  <dcterms:created xsi:type="dcterms:W3CDTF">2000-06-29T12:02:40Z</dcterms:created>
  <dcterms:modified xsi:type="dcterms:W3CDTF">2010-02-23T13:05:19Z</dcterms:modified>
  <cp:category/>
  <cp:version/>
  <cp:contentType/>
  <cp:contentStatus/>
</cp:coreProperties>
</file>