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<sst xmlns="http://schemas.openxmlformats.org/spreadsheetml/2006/main" count="1059" uniqueCount="868">
  <si>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</si>
  <si>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</si>
  <si>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</si>
  <si>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</si>
  <si>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</si>
  <si>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</si>
  <si>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</si>
  <si>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</si>
  <si>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</si>
  <si>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</si>
  <si>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</si>
  <si>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</si>
  <si>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</si>
  <si>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</si>
  <si>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</si>
  <si>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</si>
  <si>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</si>
  <si>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</si>
  <si>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</si>
  <si>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</si>
  <si>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</si>
  <si>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</si>
  <si>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</si>
  <si>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</si>
  <si>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</si>
  <si>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</si>
  <si>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</si>
  <si>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</si>
  <si>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</si>
  <si>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</si>
  <si>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</si>
  <si>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</si>
  <si>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</si>
  <si>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</si>
  <si>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</si>
  <si>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</si>
  <si>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</si>
  <si>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</si>
  <si>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</si>
  <si>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</si>
  <si>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</si>
  <si>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</si>
  <si>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</si>
  <si>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</si>
  <si>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</si>
  <si>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</si>
  <si>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</si>
  <si>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</si>
  <si>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</si>
  <si>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</si>
  <si>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</si>
  <si>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</si>
  <si>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</si>
  <si>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</si>
  <si>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</si>
  <si>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</si>
  <si>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</si>
  <si>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</si>
  <si>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</si>
  <si>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</si>
  <si>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</si>
  <si>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</si>
  <si>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</si>
  <si>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</si>
  <si>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</si>
  <si>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</si>
  <si>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</si>
  <si>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</si>
  <si>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</si>
  <si>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</si>
  <si>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</si>
  <si>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</si>
  <si>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</si>
  <si>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</si>
  <si>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</si>
  <si>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</si>
  <si>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</si>
  <si>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</si>
  <si>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</si>
  <si>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</si>
  <si>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</si>
  <si>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</si>
  <si>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</si>
  <si>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</si>
  <si>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</si>
  <si>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</si>
  <si>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</si>
  <si>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</si>
  <si>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</si>
  <si>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</si>
  <si>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</si>
  <si>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</si>
  <si>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</si>
  <si>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</si>
  <si>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</si>
  <si>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</si>
  <si>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</si>
  <si>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</si>
  <si>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</si>
  <si>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</si>
  <si>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</si>
  <si>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</si>
  <si>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</si>
  <si>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</si>
  <si>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</si>
  <si>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</si>
  <si>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</si>
  <si>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</si>
  <si>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</si>
  <si>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</si>
  <si>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</si>
  <si>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</si>
  <si>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</si>
  <si>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</si>
  <si>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</si>
  <si>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</si>
  <si>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</si>
  <si>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</si>
  <si>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</si>
  <si>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</si>
  <si>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</si>
  <si>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</si>
  <si>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</si>
  <si>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</si>
  <si>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</si>
  <si>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</si>
  <si>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</si>
  <si>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</si>
  <si>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</si>
  <si>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</si>
  <si>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</si>
  <si>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</si>
  <si>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</si>
  <si>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</si>
  <si>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</si>
  <si>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</si>
  <si>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</si>
  <si>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</si>
  <si>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</si>
  <si>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</si>
  <si>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</si>
  <si>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</si>
  <si>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</si>
  <si>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</si>
  <si>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</si>
  <si>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</si>
  <si>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</si>
  <si>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</si>
  <si>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</si>
  <si>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</si>
  <si>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</si>
  <si>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</si>
  <si>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</si>
  <si>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</si>
  <si>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</si>
  <si>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</si>
  <si>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</si>
  <si>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</si>
  <si>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</si>
  <si>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</si>
  <si>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</si>
  <si>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</si>
  <si>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</si>
  <si>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</si>
  <si>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</si>
  <si>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</si>
  <si>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</si>
  <si>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</si>
  <si>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</si>
  <si>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</si>
  <si>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</si>
  <si>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</si>
  <si>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</si>
  <si>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</si>
  <si>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</si>
  <si>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</si>
  <si>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</si>
  <si>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</si>
  <si>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</si>
  <si>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</si>
  <si>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</si>
  <si>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</si>
  <si>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</si>
  <si>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</si>
  <si>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</si>
  <si>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</si>
  <si>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</si>
  <si>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</si>
  <si>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</si>
  <si>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</si>
  <si>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</si>
  <si>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</si>
  <si>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</si>
  <si>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</si>
  <si>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</si>
  <si>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</si>
  <si>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</si>
  <si>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</si>
  <si>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</si>
  <si>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</si>
  <si>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</si>
  <si>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</si>
  <si>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</si>
  <si>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</si>
  <si>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</si>
  <si>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</si>
  <si>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</si>
  <si>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</si>
  <si>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</si>
  <si>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</si>
  <si>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</si>
  <si>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</si>
  <si>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</si>
  <si>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</si>
  <si>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</si>
  <si>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</si>
  <si>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</si>
  <si>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</si>
  <si>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</si>
  <si>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</si>
  <si>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</si>
  <si>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</si>
  <si>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</si>
  <si>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</si>
  <si>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</si>
  <si>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</si>
  <si>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</si>
  <si>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</si>
  <si>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</si>
  <si>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</si>
  <si>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</si>
  <si>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</si>
  <si>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</si>
  <si>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</si>
  <si>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</si>
  <si>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</si>
  <si>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</si>
  <si>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</si>
  <si>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</si>
  <si>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</si>
  <si>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</si>
  <si>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</si>
  <si>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</si>
  <si>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</si>
  <si>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</si>
  <si>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</si>
  <si>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</si>
  <si>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</si>
  <si>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</si>
  <si>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</si>
  <si>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</si>
  <si>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</si>
  <si>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</si>
  <si>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</si>
  <si>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</si>
  <si>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</si>
  <si>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</si>
  <si>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</si>
  <si>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</si>
  <si>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</si>
  <si>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</si>
  <si>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</si>
  <si>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</si>
  <si>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</si>
  <si>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</si>
  <si>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</si>
  <si>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</si>
  <si>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</si>
  <si>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</si>
  <si>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</si>
  <si>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</si>
  <si>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</si>
  <si>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</si>
  <si>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</si>
  <si>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</si>
  <si>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</si>
  <si>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</si>
  <si>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</si>
  <si>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</si>
  <si>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</si>
  <si>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</si>
  <si>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</si>
  <si>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</si>
  <si>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</si>
  <si>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</si>
  <si>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</si>
  <si>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</si>
  <si>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</si>
  <si>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</si>
  <si>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</si>
  <si>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</si>
  <si>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</si>
  <si>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</si>
  <si>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</si>
  <si>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</si>
  <si>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</si>
  <si>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</si>
  <si>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</si>
  <si>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</si>
  <si>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</si>
  <si>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</si>
  <si>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</si>
  <si>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</si>
  <si>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</si>
  <si>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</si>
  <si>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</si>
  <si>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</si>
  <si>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</si>
  <si>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</si>
  <si>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</si>
  <si>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</si>
  <si>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</si>
  <si>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</si>
  <si>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</si>
  <si>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</si>
  <si>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</si>
  <si>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</si>
  <si>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</si>
  <si>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</si>
  <si>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</si>
  <si>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</si>
  <si>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</si>
  <si>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</si>
  <si>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</si>
  <si>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</si>
  <si>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</si>
  <si>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</si>
  <si>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</si>
  <si>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</si>
  <si>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</si>
  <si>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</si>
  <si>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</si>
  <si>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</si>
  <si>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</si>
  <si>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</si>
  <si>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</si>
  <si>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</si>
  <si>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</si>
  <si>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</si>
  <si>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</si>
  <si>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</si>
  <si>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</si>
  <si>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</si>
  <si>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</si>
  <si>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</si>
  <si>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</si>
  <si>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</si>
  <si>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</si>
  <si>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</si>
  <si>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</si>
  <si>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</si>
  <si>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</si>
  <si>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</si>
  <si>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</si>
  <si>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</si>
  <si>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</si>
  <si>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</si>
  <si>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</si>
  <si>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</si>
  <si>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</si>
  <si>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</si>
  <si>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</si>
  <si>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</si>
  <si>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</si>
  <si>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</si>
  <si>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</si>
  <si>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</si>
  <si>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</si>
  <si>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</si>
  <si>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</si>
  <si>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</si>
  <si>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</si>
  <si>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</si>
  <si>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</si>
  <si>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</si>
  <si>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</si>
  <si>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</si>
  <si>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</si>
  <si>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</si>
  <si>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</si>
  <si>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</si>
  <si>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</si>
  <si>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</si>
  <si>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</si>
  <si>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</si>
  <si>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</si>
  <si>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</si>
  <si>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</si>
  <si>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</si>
  <si>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</si>
  <si>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</si>
  <si>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</si>
  <si>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</si>
  <si>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</si>
  <si>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</si>
  <si>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</si>
  <si>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</si>
  <si>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</si>
  <si>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</si>
  <si>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</si>
  <si>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</si>
  <si>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</si>
  <si>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</si>
  <si>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</si>
  <si>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</si>
  <si>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</si>
  <si>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</si>
  <si>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</si>
  <si>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</si>
  <si>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</si>
  <si>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</si>
  <si>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</si>
  <si>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</si>
  <si>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</si>
  <si>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</si>
  <si>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</si>
  <si>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</si>
  <si>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</si>
  <si>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</si>
  <si>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</si>
  <si>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</si>
  <si>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</si>
  <si>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</si>
  <si>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</si>
  <si>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</si>
  <si>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</si>
  <si>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</si>
  <si>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</si>
  <si>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</si>
  <si>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</si>
  <si>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</si>
  <si>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</si>
  <si>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</si>
  <si>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</si>
  <si>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</si>
  <si>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</si>
  <si>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</si>
  <si>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</si>
  <si>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</si>
  <si>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</si>
  <si>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</si>
  <si>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</si>
  <si>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</si>
  <si>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</si>
  <si>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</si>
  <si>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</si>
  <si>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</si>
  <si>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</si>
  <si>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</si>
  <si>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</si>
  <si>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</si>
  <si>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</si>
  <si>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</si>
  <si>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</si>
  <si>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</si>
  <si>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</si>
  <si>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</si>
  <si>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</si>
  <si>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</si>
  <si>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</si>
  <si>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</si>
  <si>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</si>
  <si>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</si>
  <si>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</si>
  <si>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</si>
  <si>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</si>
  <si>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</si>
  <si>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</si>
  <si>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</si>
  <si>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</si>
  <si>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</si>
  <si>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</si>
  <si>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</si>
  <si>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</si>
  <si>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</si>
  <si>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</si>
  <si>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</si>
  <si>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</si>
  <si>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</si>
  <si>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</si>
  <si>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</si>
  <si>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</si>
  <si>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</si>
  <si>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</si>
  <si>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</si>
  <si>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</si>
  <si>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</si>
  <si>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</si>
  <si>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</si>
  <si>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</si>
  <si>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</si>
  <si>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</si>
  <si>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</si>
  <si>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</si>
  <si>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</si>
  <si>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</si>
  <si>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</si>
  <si>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</si>
  <si>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</si>
  <si>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</si>
  <si>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</si>
  <si>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</si>
  <si>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</si>
  <si>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</si>
  <si>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</si>
  <si>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</si>
  <si>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</si>
  <si>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</si>
  <si>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</si>
  <si>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</si>
  <si>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</si>
  <si>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</si>
  <si>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</si>
  <si>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</si>
  <si>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</si>
  <si>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</si>
  <si>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</si>
  <si>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</si>
  <si>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</si>
  <si>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</si>
  <si>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</si>
  <si>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</si>
  <si>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</si>
  <si>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</si>
  <si>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</si>
  <si>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</si>
  <si>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</si>
  <si>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</si>
  <si>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</si>
  <si>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</si>
  <si>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</si>
  <si>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</si>
  <si>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</si>
  <si>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</si>
  <si>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</si>
  <si>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</si>
  <si>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</si>
  <si>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</si>
  <si>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</si>
  <si>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</si>
  <si>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</si>
  <si>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</si>
  <si>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</si>
  <si>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</si>
  <si>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</si>
  <si>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</si>
  <si>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</si>
  <si>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</si>
  <si>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</si>
  <si>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</si>
  <si>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</si>
  <si>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</si>
  <si>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</si>
  <si>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</si>
  <si>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</si>
  <si>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</si>
  <si>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</si>
  <si>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</si>
  <si>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</si>
  <si>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</si>
  <si>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</si>
  <si>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</si>
  <si>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</si>
  <si>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</si>
  <si>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</si>
  <si>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</si>
  <si>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</si>
  <si>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</si>
  <si>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</si>
  <si>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</si>
  <si>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</si>
  <si>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</si>
  <si>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</si>
  <si>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</si>
  <si>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</si>
  <si>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</si>
  <si>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</si>
  <si>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</si>
  <si>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</si>
  <si>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</si>
  <si>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</si>
  <si>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</si>
  <si>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</si>
  <si>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</si>
  <si>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</si>
  <si>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</si>
  <si>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</si>
  <si>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</si>
  <si>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</si>
  <si>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</si>
  <si>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</si>
  <si>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</si>
  <si>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</si>
  <si>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</si>
  <si>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</si>
  <si>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</si>
  <si>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</si>
  <si>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</si>
  <si>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</si>
  <si>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</si>
  <si>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</si>
  <si>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</si>
  <si>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</si>
  <si>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</si>
  <si>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</si>
  <si>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</si>
  <si>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</si>
  <si>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</si>
  <si>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</si>
  <si>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</si>
  <si>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</si>
  <si>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</si>
  <si>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</si>
  <si>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</si>
  <si>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</si>
  <si>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</si>
  <si>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</si>
  <si>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</si>
  <si>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</si>
  <si>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</si>
  <si>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</si>
  <si>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</si>
  <si>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</si>
  <si>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</si>
  <si>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</si>
  <si>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</si>
  <si>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</si>
  <si>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</si>
  <si>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</si>
  <si>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</si>
  <si>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</si>
  <si>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</si>
  <si>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</si>
  <si>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</si>
  <si>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</si>
  <si>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</si>
  <si>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</si>
  <si>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</si>
  <si>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</si>
  <si>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</si>
  <si>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</si>
  <si>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</si>
  <si>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</si>
  <si>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</si>
  <si>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</si>
  <si>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</si>
  <si>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</si>
  <si>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</si>
  <si>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</si>
  <si>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</si>
  <si>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</si>
  <si>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</si>
  <si>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</si>
  <si>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</si>
  <si>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</si>
  <si>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</si>
  <si>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</si>
  <si>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</si>
  <si>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</si>
  <si>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</si>
  <si>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</si>
  <si>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</si>
  <si>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</si>
  <si>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</si>
  <si>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</si>
  <si>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</si>
  <si>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</si>
  <si>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</si>
  <si>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</si>
  <si>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</si>
  <si>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</si>
  <si>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</si>
  <si>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</si>
  <si>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</si>
  <si>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</si>
  <si>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</si>
  <si>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</si>
  <si>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</si>
  <si>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</si>
  <si>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</si>
  <si>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</si>
  <si>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</si>
  <si>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</si>
  <si>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</si>
  <si>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</si>
  <si>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</si>
  <si>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</si>
  <si>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</si>
  <si>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</si>
  <si>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</si>
  <si>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</si>
  <si>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</si>
  <si>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</si>
  <si>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</si>
  <si>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</si>
  <si>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</si>
  <si>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</si>
  <si>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</si>
  <si>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</si>
  <si>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</si>
  <si>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</si>
  <si>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</si>
  <si>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</si>
  <si>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</si>
  <si>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</si>
  <si>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</si>
  <si>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</si>
  <si>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</si>
  <si>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</si>
  <si>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</si>
  <si>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</si>
  <si>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</si>
  <si>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</si>
  <si>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</si>
  <si>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</si>
  <si>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</si>
  <si>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</si>
  <si>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</si>
  <si>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</si>
  <si>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</si>
  <si>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</si>
  <si>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</si>
  <si>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</si>
  <si>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</si>
  <si>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</si>
  <si>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</si>
  <si>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</si>
  <si>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</si>
  <si>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</si>
  <si>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</si>
  <si>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</si>
  <si>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</si>
  <si>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</si>
  <si>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</si>
  <si>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</si>
  <si>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</si>
  <si>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</si>
  <si>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</si>
  <si>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</si>
  <si>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</si>
  <si>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</si>
  <si>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</si>
  <si>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</si>
  <si>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</si>
  <si>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</si>
  <si>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</si>
  <si>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</si>
  <si>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</si>
  <si>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</si>
  <si>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</si>
  <si>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</si>
  <si>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</si>
  <si>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</si>
  <si>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</si>
  <si>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</si>
  <si>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</si>
  <si>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</si>
  <si>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</si>
  <si>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</si>
  <si>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</si>
  <si>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</si>
  <si>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</si>
  <si>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</si>
  <si>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</si>
  <si>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</si>
  <si>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</si>
  <si>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</si>
  <si>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</si>
  <si>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</si>
  <si>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</si>
  <si>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</si>
  <si>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</si>
  <si>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</si>
  <si>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</si>
  <si>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</si>
  <si>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</si>
  <si>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</si>
  <si>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</si>
  <si>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</si>
  <si>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</si>
  <si>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</si>
  <si>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</si>
  <si>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</si>
  <si>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</si>
  <si>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</si>
  <si>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</si>
  <si>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</si>
  <si>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</si>
  <si>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</si>
  <si>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</si>
  <si>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</si>
  <si>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</si>
  <si>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</si>
  <si>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</si>
  <si>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</si>
  <si>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</si>
  <si>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</si>
  <si>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</si>
  <si>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</si>
  <si>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</si>
  <si>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</si>
  <si>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</si>
  <si>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</si>
  <si>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</si>
  <si>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</si>
  <si>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</si>
  <si>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</si>
  <si>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</si>
  <si>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</si>
  <si>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</si>
  <si>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</si>
  <si>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</si>
  <si>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</si>
  <si>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</si>
  <si>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</si>
  <si>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</si>
  <si>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</si>
  <si>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</si>
  <si>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</si>
  <si>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</si>
  <si>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</si>
  <si>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</si>
  <si>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</si>
  <si>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</si>
  <si>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</si>
  <si>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</si>
  <si>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</si>
  <si>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</si>
  <si>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</si>
  <si>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</si>
  <si>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</si>
  <si>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</si>
  <si>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</si>
  <si>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</si>
  <si>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</si>
  <si>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</si>
  <si>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</si>
  <si>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</si>
  <si>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</si>
  <si>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</si>
  <si>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</si>
  <si>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</si>
  <si>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</si>
  <si>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</si>
  <si>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</si>
  <si>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</si>
  <si>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</si>
  <si>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</si>
  <si>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</si>
  <si>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</si>
  <si>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</si>
  <si>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</si>
  <si>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</si>
  <si>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Ръководител: Вл. Навчев</t>
  </si>
  <si>
    <t>А. Стойкова</t>
  </si>
  <si>
    <t>Вл. Навчев</t>
  </si>
  <si>
    <t>Вл.Навчев</t>
  </si>
  <si>
    <t>Предходен период 30.09.2011</t>
  </si>
  <si>
    <t xml:space="preserve">                     Съставител: А. Стойкова</t>
  </si>
  <si>
    <t>към 31.12.2012 год.</t>
  </si>
  <si>
    <t>Текущ период 31.12.2012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</si>
  <si>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</si>
  <si>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</si>
  <si>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</si>
  <si>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Дата на съставяне: ..........................г</t>
  </si>
  <si>
    <t>Дата на съставяне: .................................................</t>
  </si>
  <si>
    <t>Дата на съставяне: ................................</t>
  </si>
  <si>
    <t xml:space="preserve">Дата на съставяне: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</si>
</sst>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3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4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4" xfId="30" applyFont="1" applyBorder="1" applyAlignment="1" applyProtection="1">
      <alignment horizontal="center" vertical="center" wrapText="1"/>
      <protection/>
    </xf>
    <xf numFmtId="0" fontId="15" fillId="0" borderId="24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4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4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4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4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4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5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4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4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5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1" fontId="5" fillId="0" borderId="28" xfId="28" applyNumberFormat="1" applyFont="1" applyBorder="1" applyAlignment="1" applyProtection="1">
      <alignment vertical="top" wrapText="1"/>
      <protection/>
    </xf>
    <xf numFmtId="0" fontId="25" fillId="2" borderId="5" xfId="28" applyFont="1" applyFill="1" applyBorder="1" applyAlignment="1" applyProtection="1">
      <alignment vertical="top" wrapText="1"/>
      <protection/>
    </xf>
    <xf numFmtId="1" fontId="19" fillId="0" borderId="14" xfId="31" applyNumberFormat="1" applyFont="1" applyFill="1" applyBorder="1" applyAlignment="1" applyProtection="1">
      <alignment vertical="center"/>
      <protection/>
    </xf>
    <xf numFmtId="0" fontId="14" fillId="0" borderId="0" xfId="25" applyFont="1" applyAlignment="1" applyProtection="1">
      <alignment horizontal="center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4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2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2"/>
  <sheetViews>
    <sheetView zoomScale="75" zoomScaleNormal="75" workbookViewId="0" topLeftCell="A67">
      <selection activeCell="C96" sqref="C96:E96"/>
    </sheetView>
  </sheetViews>
  <sheetFormatPr defaultColWidth="9.14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6.0039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5" t="s">
        <v>1</v>
      </c>
      <c r="B3" s="566"/>
      <c r="C3" s="566"/>
      <c r="D3" s="566"/>
      <c r="E3" s="11" t="s">
        <v>848</v>
      </c>
      <c r="F3" s="12" t="s">
        <v>2</v>
      </c>
      <c r="G3" s="6"/>
      <c r="H3" s="13">
        <v>102003626</v>
      </c>
    </row>
    <row r="4" spans="1:8" ht="15">
      <c r="A4" s="565" t="s">
        <v>3</v>
      </c>
      <c r="B4" s="571"/>
      <c r="C4" s="571"/>
      <c r="D4" s="571"/>
      <c r="E4" s="14" t="s">
        <v>4</v>
      </c>
      <c r="F4" s="567" t="s">
        <v>5</v>
      </c>
      <c r="G4" s="568"/>
      <c r="H4" s="13" t="s">
        <v>6</v>
      </c>
    </row>
    <row r="5" spans="1:8" ht="15">
      <c r="A5" s="565" t="s">
        <v>7</v>
      </c>
      <c r="B5" s="566"/>
      <c r="C5" s="566"/>
      <c r="D5" s="566"/>
      <c r="E5" s="15" t="s">
        <v>859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87.8</v>
      </c>
    </row>
    <row r="12" spans="1:8" ht="12.75" customHeight="1">
      <c r="A12" s="34" t="s">
        <v>26</v>
      </c>
      <c r="B12" s="40" t="s">
        <v>27</v>
      </c>
      <c r="C12" s="41">
        <v>232</v>
      </c>
      <c r="D12" s="41">
        <v>238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>
        <v>385</v>
      </c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237</v>
      </c>
      <c r="D14" s="41">
        <v>265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11</v>
      </c>
      <c r="D15" s="41">
        <v>268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13</v>
      </c>
      <c r="D16" s="41">
        <v>19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>
        <v>19.42</v>
      </c>
      <c r="E17" s="45" t="s">
        <v>48</v>
      </c>
      <c r="F17" s="48" t="s">
        <v>49</v>
      </c>
      <c r="G17" s="49">
        <f>SUM(G11:G16)</f>
        <v>88</v>
      </c>
      <c r="H17" s="49">
        <v>87.8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8</v>
      </c>
      <c r="D18" s="41">
        <v>11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4379</v>
      </c>
      <c r="D19" s="54">
        <f>SUM(D10:D18)</f>
        <v>5083.42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3698.3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v>815.7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8.8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>
        <v>2</v>
      </c>
      <c r="E24" s="36" t="s">
        <v>74</v>
      </c>
      <c r="F24" s="42" t="s">
        <v>75</v>
      </c>
      <c r="G24" s="43">
        <v>807</v>
      </c>
      <c r="H24" s="43">
        <v>806.9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7</v>
      </c>
      <c r="D26" s="41">
        <v>9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7</v>
      </c>
      <c r="D27" s="54">
        <v>11</v>
      </c>
      <c r="E27" s="61" t="s">
        <v>85</v>
      </c>
      <c r="F27" s="42" t="s">
        <v>86</v>
      </c>
      <c r="G27" s="49">
        <f>G28+G29+G30</f>
        <v>63</v>
      </c>
      <c r="H27" s="49">
        <f>H28+H29+H30</f>
        <v>33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>
        <v>63</v>
      </c>
      <c r="H28" s="43">
        <v>33</v>
      </c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0</v>
      </c>
      <c r="H29" s="46">
        <v>0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>
        <v>3</v>
      </c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v>0</v>
      </c>
      <c r="E32" s="45" t="s">
        <v>102</v>
      </c>
      <c r="F32" s="42" t="s">
        <v>103</v>
      </c>
      <c r="G32" s="46">
        <v>-2722</v>
      </c>
      <c r="H32" s="46">
        <v>0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-2659</v>
      </c>
      <c r="H33" s="49">
        <f>H27+H31+H32</f>
        <v>36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1943</v>
      </c>
      <c r="H36" s="49">
        <f>H17+H25+H33</f>
        <v>4637.8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862</v>
      </c>
      <c r="B41" s="72" t="s">
        <v>129</v>
      </c>
      <c r="C41" s="41"/>
      <c r="D41" s="41"/>
      <c r="E41" s="45" t="s">
        <v>130</v>
      </c>
      <c r="F41" s="42" t="s">
        <v>131</v>
      </c>
      <c r="G41" s="43"/>
      <c r="H41" s="43"/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>
        <v>3821</v>
      </c>
      <c r="H42" s="43">
        <v>4012</v>
      </c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/>
      <c r="H44" s="43"/>
    </row>
    <row r="45" spans="1:13" ht="12.75" customHeight="1">
      <c r="A45" s="34" t="s">
        <v>143</v>
      </c>
      <c r="B45" s="40" t="s">
        <v>144</v>
      </c>
      <c r="C45" s="41">
        <v>875</v>
      </c>
      <c r="D45" s="41">
        <v>483</v>
      </c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/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3821</v>
      </c>
      <c r="H47" s="49">
        <f>SUM(H41:H46)</f>
        <v>4012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>
        <v>347</v>
      </c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875</v>
      </c>
      <c r="D49" s="54">
        <f>SUM(D45:D48)</f>
        <v>830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369</v>
      </c>
      <c r="H51" s="43">
        <v>366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5268</v>
      </c>
      <c r="D53" s="54">
        <f>D19+D20+D21+D27+D32+D43+D49+D51+D52</f>
        <v>5931.42</v>
      </c>
      <c r="E53" s="36" t="s">
        <v>171</v>
      </c>
      <c r="F53" s="69" t="s">
        <v>172</v>
      </c>
      <c r="G53" s="49">
        <f>G47+G49+G50+G51+G52</f>
        <v>4190</v>
      </c>
      <c r="H53" s="49">
        <f>H47+H49+H50+H51+H52</f>
        <v>4378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1365</v>
      </c>
      <c r="D56" s="41">
        <v>1590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777</v>
      </c>
      <c r="D59" s="41">
        <v>4738</v>
      </c>
      <c r="E59" s="45" t="s">
        <v>188</v>
      </c>
      <c r="F59" s="83" t="s">
        <v>189</v>
      </c>
      <c r="G59" s="49">
        <f>SUM(G60:G66)</f>
        <v>5123</v>
      </c>
      <c r="H59" s="49">
        <f>SUM(H60:H66)</f>
        <v>10205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/>
      <c r="H60" s="43"/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/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2142</v>
      </c>
      <c r="D62" s="54">
        <f>SUM(D56:D61)</f>
        <v>6328</v>
      </c>
      <c r="E62" s="36" t="s">
        <v>199</v>
      </c>
      <c r="F62" s="42" t="s">
        <v>200</v>
      </c>
      <c r="G62" s="43">
        <v>2494</v>
      </c>
      <c r="H62" s="43">
        <v>3212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1171</v>
      </c>
      <c r="H63" s="43">
        <v>5782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736</v>
      </c>
      <c r="H64" s="43">
        <v>710</v>
      </c>
    </row>
    <row r="65" spans="1:8" ht="12.75" customHeight="1">
      <c r="A65" s="34" t="s">
        <v>206</v>
      </c>
      <c r="B65" s="40" t="s">
        <v>207</v>
      </c>
      <c r="C65" s="41">
        <v>676</v>
      </c>
      <c r="D65" s="41">
        <v>1016</v>
      </c>
      <c r="E65" s="36" t="s">
        <v>208</v>
      </c>
      <c r="F65" s="42" t="s">
        <v>209</v>
      </c>
      <c r="G65" s="43">
        <v>81</v>
      </c>
      <c r="H65" s="43">
        <v>13</v>
      </c>
    </row>
    <row r="66" spans="1:8" ht="12.75" customHeight="1">
      <c r="A66" s="34" t="s">
        <v>210</v>
      </c>
      <c r="B66" s="40" t="s">
        <v>211</v>
      </c>
      <c r="C66" s="41">
        <v>794</v>
      </c>
      <c r="D66" s="41">
        <v>2708</v>
      </c>
      <c r="E66" s="36" t="s">
        <v>212</v>
      </c>
      <c r="F66" s="42" t="s">
        <v>213</v>
      </c>
      <c r="G66" s="43">
        <v>641</v>
      </c>
      <c r="H66" s="43">
        <v>488</v>
      </c>
    </row>
    <row r="67" spans="1:8" ht="12.75" customHeight="1">
      <c r="A67" s="34" t="s">
        <v>214</v>
      </c>
      <c r="B67" s="40" t="s">
        <v>215</v>
      </c>
      <c r="C67" s="41">
        <v>1795</v>
      </c>
      <c r="D67" s="41">
        <v>1816</v>
      </c>
      <c r="E67" s="57" t="s">
        <v>80</v>
      </c>
      <c r="F67" s="42" t="s">
        <v>216</v>
      </c>
      <c r="G67" s="43">
        <v>354</v>
      </c>
      <c r="H67" s="43">
        <v>282</v>
      </c>
    </row>
    <row r="68" spans="1:8" ht="12.75" customHeight="1">
      <c r="A68" s="34" t="s">
        <v>861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38</v>
      </c>
      <c r="H68" s="43">
        <v>180</v>
      </c>
    </row>
    <row r="69" spans="1:18" ht="12.75" customHeight="1">
      <c r="A69" s="34" t="s">
        <v>220</v>
      </c>
      <c r="B69" s="40" t="s">
        <v>221</v>
      </c>
      <c r="C69" s="41">
        <v>229</v>
      </c>
      <c r="D69" s="41">
        <v>272</v>
      </c>
      <c r="E69" s="61" t="s">
        <v>48</v>
      </c>
      <c r="F69" s="84" t="s">
        <v>222</v>
      </c>
      <c r="G69" s="85">
        <f>G57+G58+G59+G67+G68</f>
        <v>5515</v>
      </c>
      <c r="H69" s="85">
        <f>H57+H58+H59+H67+H68</f>
        <v>10667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>
        <v>76</v>
      </c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636</v>
      </c>
      <c r="D72" s="41">
        <v>1436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4206</v>
      </c>
      <c r="D73" s="54">
        <f>SUM(D65:D72)</f>
        <v>7248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863</v>
      </c>
      <c r="B76" s="40" t="s">
        <v>236</v>
      </c>
      <c r="C76" s="54">
        <f>SUM(C77:C79)</f>
        <v>0</v>
      </c>
      <c r="D76" s="54"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5515</v>
      </c>
      <c r="H77" s="90">
        <f>H69+H72+H73+H74</f>
        <v>10667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5</v>
      </c>
      <c r="D85" s="41">
        <v>1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26</v>
      </c>
      <c r="D86" s="41">
        <v>173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31</v>
      </c>
      <c r="D87" s="54">
        <f>SUM(D85:D86)</f>
        <v>174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1</v>
      </c>
      <c r="D88" s="41">
        <v>2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6380</v>
      </c>
      <c r="D89" s="54">
        <f>D62+D73+D82+D87+D88</f>
        <v>13752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11648</v>
      </c>
      <c r="D90" s="96">
        <f>D53+D89</f>
        <v>19683.42</v>
      </c>
      <c r="E90" s="97" t="s">
        <v>263</v>
      </c>
      <c r="F90" s="98" t="s">
        <v>264</v>
      </c>
      <c r="G90" s="556">
        <f>G36+G37+G53+G77</f>
        <v>11648</v>
      </c>
      <c r="H90" s="556">
        <f>H36+H37+H53+H77</f>
        <v>19682.8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864</v>
      </c>
      <c r="B94" s="106"/>
      <c r="C94" s="569" t="s">
        <v>852</v>
      </c>
      <c r="D94" s="569"/>
      <c r="E94" s="569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9" t="s">
        <v>853</v>
      </c>
      <c r="D96" s="570"/>
      <c r="E96" s="570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:D88 C20:D21 C23:D26 C30:D30 C35:D36 G11:H13 G22:H24 G28:H28 G31:H31 G19:H19 C11:D18 G60:H68 G57:H58 G49:H52 G41:H46 G72:H74 C85:D86 C77:D81 C65:D72 C56:D61 C51:D52 C45:D48 C38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B48" sqref="B48"/>
    </sheetView>
  </sheetViews>
  <sheetFormatPr defaultColWidth="9.14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4" t="s">
        <v>848</v>
      </c>
      <c r="C2" s="574"/>
      <c r="D2" s="574"/>
      <c r="E2" s="574"/>
      <c r="F2" s="576" t="s">
        <v>2</v>
      </c>
      <c r="G2" s="576"/>
      <c r="H2" s="123">
        <v>102003626</v>
      </c>
    </row>
    <row r="3" spans="1:8" ht="15">
      <c r="A3" s="121" t="s">
        <v>267</v>
      </c>
      <c r="B3" s="574" t="s">
        <v>4</v>
      </c>
      <c r="C3" s="574"/>
      <c r="D3" s="574"/>
      <c r="E3" s="574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5" t="s">
        <v>859</v>
      </c>
      <c r="C4" s="575"/>
      <c r="D4" s="575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60</v>
      </c>
      <c r="D9" s="140">
        <v>809</v>
      </c>
      <c r="E9" s="138" t="s">
        <v>277</v>
      </c>
      <c r="F9" s="141" t="s">
        <v>278</v>
      </c>
      <c r="G9" s="142">
        <v>0</v>
      </c>
      <c r="H9" s="142">
        <v>0</v>
      </c>
    </row>
    <row r="10" spans="1:8" ht="12">
      <c r="A10" s="138" t="s">
        <v>279</v>
      </c>
      <c r="B10" s="139" t="s">
        <v>280</v>
      </c>
      <c r="C10" s="140">
        <f>1137+66</f>
        <v>1203</v>
      </c>
      <c r="D10" s="140">
        <v>3013</v>
      </c>
      <c r="E10" s="138" t="s">
        <v>281</v>
      </c>
      <c r="F10" s="141" t="s">
        <v>282</v>
      </c>
      <c r="G10" s="142"/>
      <c r="H10" s="142">
        <v>11</v>
      </c>
    </row>
    <row r="11" spans="1:8" ht="12">
      <c r="A11" s="138" t="s">
        <v>283</v>
      </c>
      <c r="B11" s="139" t="s">
        <v>284</v>
      </c>
      <c r="C11" s="140">
        <v>637</v>
      </c>
      <c r="D11" s="140">
        <v>807</v>
      </c>
      <c r="E11" s="143" t="s">
        <v>285</v>
      </c>
      <c r="F11" s="141" t="s">
        <v>286</v>
      </c>
      <c r="G11" s="142">
        <v>4503</v>
      </c>
      <c r="H11" s="142">
        <v>3748</v>
      </c>
    </row>
    <row r="12" spans="1:8" ht="12">
      <c r="A12" s="138" t="s">
        <v>287</v>
      </c>
      <c r="B12" s="139" t="s">
        <v>288</v>
      </c>
      <c r="C12" s="140">
        <v>271</v>
      </c>
      <c r="D12" s="140">
        <v>787</v>
      </c>
      <c r="E12" s="143" t="s">
        <v>80</v>
      </c>
      <c r="F12" s="141" t="s">
        <v>289</v>
      </c>
      <c r="G12" s="142">
        <f>681-173</f>
        <v>508</v>
      </c>
      <c r="H12" s="142">
        <v>1882</v>
      </c>
    </row>
    <row r="13" spans="1:18" ht="12">
      <c r="A13" s="138" t="s">
        <v>290</v>
      </c>
      <c r="B13" s="139" t="s">
        <v>291</v>
      </c>
      <c r="C13" s="140">
        <v>40</v>
      </c>
      <c r="D13" s="140">
        <v>128</v>
      </c>
      <c r="E13" s="144" t="s">
        <v>53</v>
      </c>
      <c r="F13" s="145" t="s">
        <v>292</v>
      </c>
      <c r="G13" s="147">
        <f>SUM(G9:G12)</f>
        <v>5011</v>
      </c>
      <c r="H13" s="147">
        <f>SUM(H9:H12)</f>
        <v>5641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>
        <v>81</v>
      </c>
      <c r="D14" s="140">
        <v>103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>
        <f>4738-777-12</f>
        <v>3949</v>
      </c>
      <c r="D15" s="148">
        <v>-3323</v>
      </c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1026</v>
      </c>
      <c r="D16" s="148">
        <v>2693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>
        <v>2</v>
      </c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7269</v>
      </c>
      <c r="D19" s="154">
        <f>SUM(D9:D16)</f>
        <v>5017</v>
      </c>
      <c r="E19" s="133" t="s">
        <v>309</v>
      </c>
      <c r="F19" s="146" t="s">
        <v>310</v>
      </c>
      <c r="G19" s="142">
        <v>53</v>
      </c>
      <c r="H19" s="142">
        <v>103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517</v>
      </c>
      <c r="D22" s="140">
        <v>505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53</v>
      </c>
      <c r="H24" s="147">
        <f>SUM(H19:H23)</f>
        <v>103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/>
      <c r="D25" s="140">
        <v>59</v>
      </c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517</v>
      </c>
      <c r="D26" s="154">
        <f>SUM(D22:D25)</f>
        <v>564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7786</v>
      </c>
      <c r="D28" s="137">
        <f>D19+D26</f>
        <v>5581</v>
      </c>
      <c r="E28" s="131" t="s">
        <v>331</v>
      </c>
      <c r="F28" s="149" t="s">
        <v>332</v>
      </c>
      <c r="G28" s="147">
        <f>G13+G15+G24</f>
        <v>5064</v>
      </c>
      <c r="H28" s="147">
        <f>H13+H15+H24</f>
        <v>5744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>
        <v>163</v>
      </c>
      <c r="E30" s="131" t="s">
        <v>335</v>
      </c>
      <c r="F30" s="149" t="s">
        <v>336</v>
      </c>
      <c r="G30" s="158">
        <f>C28-G28</f>
        <v>2722</v>
      </c>
      <c r="H30" s="158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/>
      <c r="E32" s="135" t="s">
        <v>343</v>
      </c>
      <c r="F32" s="146" t="s">
        <v>344</v>
      </c>
      <c r="G32" s="142"/>
      <c r="H32" s="142"/>
    </row>
    <row r="33" spans="1:18" ht="12">
      <c r="A33" s="161" t="s">
        <v>345</v>
      </c>
      <c r="B33" s="157" t="s">
        <v>346</v>
      </c>
      <c r="C33" s="154">
        <f>C28+C32</f>
        <v>7786</v>
      </c>
      <c r="D33" s="154">
        <f>D28+D32</f>
        <v>5581</v>
      </c>
      <c r="E33" s="131" t="s">
        <v>347</v>
      </c>
      <c r="F33" s="149" t="s">
        <v>348</v>
      </c>
      <c r="G33" s="158">
        <f>G28+G32</f>
        <v>5064</v>
      </c>
      <c r="H33" s="158">
        <f>H28+H32</f>
        <v>5744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>
        <v>163</v>
      </c>
      <c r="E34" s="161" t="s">
        <v>351</v>
      </c>
      <c r="F34" s="149" t="s">
        <v>352</v>
      </c>
      <c r="G34" s="147">
        <f>C33-G33</f>
        <v>2722</v>
      </c>
      <c r="H34" s="147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C34*0.1</f>
        <v>0</v>
      </c>
      <c r="D35" s="154">
        <v>160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>
        <v>160</v>
      </c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>
        <f>C34-C35</f>
        <v>0</v>
      </c>
      <c r="D39" s="171">
        <v>3</v>
      </c>
      <c r="E39" s="172" t="s">
        <v>363</v>
      </c>
      <c r="F39" s="173" t="s">
        <v>364</v>
      </c>
      <c r="G39" s="174">
        <f>G34+C35</f>
        <v>2722</v>
      </c>
      <c r="H39" s="174"/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v>3</v>
      </c>
      <c r="E41" s="131" t="s">
        <v>370</v>
      </c>
      <c r="F41" s="176" t="s">
        <v>371</v>
      </c>
      <c r="G41" s="132">
        <f>G39</f>
        <v>2722</v>
      </c>
      <c r="H41" s="132">
        <f>H39</f>
        <v>0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7786</v>
      </c>
      <c r="D42" s="158">
        <f>D33+D35+D39</f>
        <v>5744</v>
      </c>
      <c r="E42" s="161" t="s">
        <v>374</v>
      </c>
      <c r="F42" s="170" t="s">
        <v>375</v>
      </c>
      <c r="G42" s="158">
        <f>G33+G39</f>
        <v>7786</v>
      </c>
      <c r="H42" s="158">
        <f>H33+H39</f>
        <v>5744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7" t="s">
        <v>376</v>
      </c>
      <c r="B45" s="577"/>
      <c r="C45" s="577"/>
      <c r="D45" s="577"/>
      <c r="E45" s="577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865</v>
      </c>
      <c r="B48" s="182"/>
      <c r="C48" s="183" t="s">
        <v>377</v>
      </c>
      <c r="D48" s="572" t="s">
        <v>854</v>
      </c>
      <c r="E48" s="572"/>
      <c r="F48" s="572"/>
      <c r="G48" s="572"/>
      <c r="H48" s="572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73" t="s">
        <v>855</v>
      </c>
      <c r="E50" s="573"/>
      <c r="F50" s="573"/>
      <c r="G50" s="573"/>
      <c r="H50" s="573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C22:D25 C31:D32 C36:D36 C38:D38 C40:D40 G9:H12 G15:H16 G19:H23 G31:H32 C9:D14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B66" sqref="B66"/>
    </sheetView>
  </sheetViews>
  <sheetFormatPr defaultColWidth="9.14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859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860</v>
      </c>
      <c r="D7" s="211" t="s">
        <v>857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v>143</v>
      </c>
      <c r="D10" s="220">
        <v>6300</v>
      </c>
      <c r="E10" s="217"/>
      <c r="F10" s="217"/>
    </row>
    <row r="11" spans="1:13" ht="12">
      <c r="A11" s="218" t="s">
        <v>385</v>
      </c>
      <c r="B11" s="219" t="s">
        <v>386</v>
      </c>
      <c r="C11" s="220">
        <v>-117</v>
      </c>
      <c r="D11" s="220">
        <v>-4950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v>-15</v>
      </c>
      <c r="D13" s="220">
        <v>-368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>
        <v>14</v>
      </c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>
        <v>-1037</v>
      </c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>
        <v>-1</v>
      </c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v>488</v>
      </c>
      <c r="D19" s="220">
        <v>248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499</v>
      </c>
      <c r="D20" s="216">
        <f>SUM(D10:D19)</f>
        <v>206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/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>
        <v>-1001</v>
      </c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-1001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/>
      <c r="D36" s="220">
        <v>3225</v>
      </c>
      <c r="E36" s="217"/>
      <c r="F36" s="217"/>
    </row>
    <row r="37" spans="1:6" ht="12">
      <c r="A37" s="218" t="s">
        <v>434</v>
      </c>
      <c r="B37" s="219" t="s">
        <v>435</v>
      </c>
      <c r="C37" s="220">
        <v>-202</v>
      </c>
      <c r="D37" s="220">
        <v>-2757</v>
      </c>
      <c r="E37" s="217"/>
      <c r="F37" s="217"/>
    </row>
    <row r="38" spans="1:6" ht="12">
      <c r="A38" s="218" t="s">
        <v>436</v>
      </c>
      <c r="B38" s="219" t="s">
        <v>437</v>
      </c>
      <c r="C38" s="220"/>
      <c r="D38" s="220">
        <v>-218</v>
      </c>
      <c r="E38" s="217"/>
      <c r="F38" s="217"/>
    </row>
    <row r="39" spans="1:6" ht="12">
      <c r="A39" s="218" t="s">
        <v>438</v>
      </c>
      <c r="B39" s="219" t="s">
        <v>439</v>
      </c>
      <c r="C39" s="220">
        <v>-440</v>
      </c>
      <c r="D39" s="220"/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/>
      <c r="D41" s="220">
        <v>-58</v>
      </c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-642</v>
      </c>
      <c r="D42" s="216">
        <f>SUM(D34:D41)</f>
        <v>192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-143</v>
      </c>
      <c r="D43" s="216">
        <f>D20+D32+D42</f>
        <v>-603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174</v>
      </c>
      <c r="D44" s="230">
        <v>777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31</v>
      </c>
      <c r="D45" s="216">
        <f>D44+D43</f>
        <v>174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867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8"/>
      <c r="D50" s="578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853</v>
      </c>
      <c r="C52" s="578"/>
      <c r="D52" s="578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16">
      <selection activeCell="E47" sqref="E47"/>
    </sheetView>
  </sheetViews>
  <sheetFormatPr defaultColWidth="9.14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9" t="s">
        <v>456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4" t="s">
        <v>848</v>
      </c>
      <c r="C3" s="574"/>
      <c r="D3" s="574"/>
      <c r="E3" s="574"/>
      <c r="F3" s="574"/>
      <c r="G3" s="574"/>
      <c r="H3" s="574"/>
      <c r="I3" s="574"/>
      <c r="J3" s="243"/>
      <c r="K3" s="582" t="s">
        <v>2</v>
      </c>
      <c r="L3" s="582"/>
      <c r="M3" s="245">
        <v>102003626</v>
      </c>
      <c r="N3" s="239"/>
    </row>
    <row r="4" spans="1:15" s="240" customFormat="1" ht="13.5" customHeight="1">
      <c r="A4" s="121" t="s">
        <v>457</v>
      </c>
      <c r="B4" s="574" t="s">
        <v>4</v>
      </c>
      <c r="C4" s="574"/>
      <c r="D4" s="574"/>
      <c r="E4" s="574"/>
      <c r="F4" s="574"/>
      <c r="G4" s="574"/>
      <c r="H4" s="574"/>
      <c r="I4" s="574"/>
      <c r="J4" s="246"/>
      <c r="K4" s="583" t="s">
        <v>5</v>
      </c>
      <c r="L4" s="583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4" t="s">
        <v>859</v>
      </c>
      <c r="C5" s="584"/>
      <c r="D5" s="584"/>
      <c r="E5" s="584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>
        <v>33</v>
      </c>
      <c r="J11" s="285">
        <v>0</v>
      </c>
      <c r="K11" s="286"/>
      <c r="L11" s="287">
        <f>SUM(C11:K11)</f>
        <v>4634.9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v>88</v>
      </c>
      <c r="D15" s="293">
        <v>0</v>
      </c>
      <c r="E15" s="293">
        <v>3698</v>
      </c>
      <c r="F15" s="293">
        <v>9</v>
      </c>
      <c r="G15" s="293">
        <v>0</v>
      </c>
      <c r="H15" s="293">
        <v>806.9</v>
      </c>
      <c r="I15" s="293">
        <v>33</v>
      </c>
      <c r="J15" s="293">
        <v>0</v>
      </c>
      <c r="K15" s="293">
        <v>0</v>
      </c>
      <c r="L15" s="287">
        <f t="shared" si="0"/>
        <v>4634.9</v>
      </c>
      <c r="M15" s="293">
        <v>0</v>
      </c>
      <c r="N15" s="290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-2722</v>
      </c>
      <c r="K16" s="286"/>
      <c r="L16" s="287">
        <f t="shared" si="0"/>
        <v>-2722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>
        <v>30</v>
      </c>
      <c r="J28" s="286"/>
      <c r="K28" s="286"/>
      <c r="L28" s="287">
        <f t="shared" si="0"/>
        <v>30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1" ref="D29:K29">D15+SUM(D16:D28)</f>
        <v>0</v>
      </c>
      <c r="E29" s="289">
        <f t="shared" si="1"/>
        <v>3698</v>
      </c>
      <c r="F29" s="289">
        <f t="shared" si="1"/>
        <v>9</v>
      </c>
      <c r="G29" s="289">
        <f t="shared" si="1"/>
        <v>0</v>
      </c>
      <c r="H29" s="289">
        <f t="shared" si="1"/>
        <v>806.9</v>
      </c>
      <c r="I29" s="289">
        <f t="shared" si="1"/>
        <v>63</v>
      </c>
      <c r="J29" s="289">
        <f t="shared" si="1"/>
        <v>-2722</v>
      </c>
      <c r="K29" s="289">
        <f t="shared" si="1"/>
        <v>0</v>
      </c>
      <c r="L29" s="287">
        <f t="shared" si="0"/>
        <v>1942.8999999999996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2" ref="D32:K32">D29+SUM(D30:D31)</f>
        <v>0</v>
      </c>
      <c r="E32" s="289">
        <f t="shared" si="2"/>
        <v>3698</v>
      </c>
      <c r="F32" s="289">
        <f t="shared" si="2"/>
        <v>9</v>
      </c>
      <c r="G32" s="289">
        <f t="shared" si="2"/>
        <v>0</v>
      </c>
      <c r="H32" s="289">
        <f t="shared" si="2"/>
        <v>806.9</v>
      </c>
      <c r="I32" s="289">
        <f t="shared" si="2"/>
        <v>63</v>
      </c>
      <c r="J32" s="289">
        <f t="shared" si="2"/>
        <v>-2722</v>
      </c>
      <c r="K32" s="289">
        <f t="shared" si="2"/>
        <v>0</v>
      </c>
      <c r="L32" s="287">
        <f t="shared" si="0"/>
        <v>1942.8999999999996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81" t="s">
        <v>518</v>
      </c>
      <c r="B35" s="581"/>
      <c r="C35" s="581"/>
      <c r="D35" s="581"/>
      <c r="E35" s="581"/>
      <c r="F35" s="581"/>
      <c r="G35" s="581"/>
      <c r="H35" s="581"/>
      <c r="I35" s="581"/>
      <c r="J35" s="581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866</v>
      </c>
      <c r="B38" s="308"/>
      <c r="C38" s="309"/>
      <c r="D38" s="580" t="s">
        <v>377</v>
      </c>
      <c r="E38" s="580"/>
      <c r="F38" s="580" t="s">
        <v>854</v>
      </c>
      <c r="G38" s="580"/>
      <c r="H38" s="580"/>
      <c r="I38" s="580"/>
      <c r="J38" s="309" t="s">
        <v>519</v>
      </c>
      <c r="K38" s="309"/>
      <c r="L38" s="580" t="s">
        <v>856</v>
      </c>
      <c r="M38" s="580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16">
      <selection activeCell="D48" sqref="D48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85" t="s">
        <v>380</v>
      </c>
      <c r="B2" s="586"/>
      <c r="C2" s="587" t="s">
        <v>848</v>
      </c>
      <c r="D2" s="587"/>
      <c r="E2" s="587"/>
      <c r="F2" s="587"/>
      <c r="G2" s="587"/>
      <c r="H2" s="587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85" t="s">
        <v>7</v>
      </c>
      <c r="B3" s="586"/>
      <c r="C3" s="588" t="s">
        <v>859</v>
      </c>
      <c r="D3" s="588"/>
      <c r="E3" s="588"/>
      <c r="F3" s="321"/>
      <c r="G3" s="321"/>
      <c r="H3" s="321"/>
      <c r="I3" s="321"/>
      <c r="J3" s="321"/>
      <c r="K3" s="321"/>
      <c r="L3" s="321"/>
      <c r="M3" s="589" t="s">
        <v>5</v>
      </c>
      <c r="N3" s="589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90" t="s">
        <v>460</v>
      </c>
      <c r="B5" s="591"/>
      <c r="C5" s="563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93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93" t="s">
        <v>527</v>
      </c>
      <c r="R5" s="593" t="s">
        <v>528</v>
      </c>
    </row>
    <row r="6" spans="1:18" s="327" customFormat="1" ht="60">
      <c r="A6" s="561"/>
      <c r="B6" s="562"/>
      <c r="C6" s="564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94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94"/>
      <c r="R6" s="594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639</v>
      </c>
      <c r="E10" s="337">
        <v>20</v>
      </c>
      <c r="F10" s="337"/>
      <c r="G10" s="550">
        <f aca="true" t="shared" si="0" ref="G10:G16">D10+E10-F10</f>
        <v>659</v>
      </c>
      <c r="H10" s="551"/>
      <c r="I10" s="551"/>
      <c r="J10" s="550">
        <f aca="true" t="shared" si="1" ref="J10:J16">G10+H10-I10</f>
        <v>659</v>
      </c>
      <c r="K10" s="551">
        <v>401</v>
      </c>
      <c r="L10" s="551">
        <v>26</v>
      </c>
      <c r="M10" s="551"/>
      <c r="N10" s="550">
        <f aca="true" t="shared" si="2" ref="N10:N24">K10+L10-M10</f>
        <v>427</v>
      </c>
      <c r="O10" s="551"/>
      <c r="P10" s="551"/>
      <c r="Q10" s="550">
        <f aca="true" t="shared" si="3" ref="Q10:Q24">N10+O10-P10</f>
        <v>427</v>
      </c>
      <c r="R10" s="550">
        <f aca="true" t="shared" si="4" ref="R10:R16">J10-Q10</f>
        <v>232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1554</v>
      </c>
      <c r="E11" s="337"/>
      <c r="F11" s="337">
        <v>1282</v>
      </c>
      <c r="G11" s="550">
        <f t="shared" si="0"/>
        <v>272</v>
      </c>
      <c r="H11" s="551"/>
      <c r="I11" s="551"/>
      <c r="J11" s="550">
        <f t="shared" si="1"/>
        <v>272</v>
      </c>
      <c r="K11" s="551">
        <v>1169</v>
      </c>
      <c r="L11" s="551">
        <v>343</v>
      </c>
      <c r="M11" s="551">
        <v>1240</v>
      </c>
      <c r="N11" s="550">
        <f t="shared" si="2"/>
        <v>272</v>
      </c>
      <c r="O11" s="551"/>
      <c r="P11" s="551"/>
      <c r="Q11" s="550">
        <f t="shared" si="3"/>
        <v>272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809</v>
      </c>
      <c r="E12" s="337">
        <v>13</v>
      </c>
      <c r="F12" s="337"/>
      <c r="G12" s="550">
        <f t="shared" si="0"/>
        <v>822</v>
      </c>
      <c r="H12" s="551"/>
      <c r="I12" s="551"/>
      <c r="J12" s="550">
        <f t="shared" si="1"/>
        <v>822</v>
      </c>
      <c r="K12" s="551">
        <v>553</v>
      </c>
      <c r="L12" s="551">
        <v>32</v>
      </c>
      <c r="M12" s="551"/>
      <c r="N12" s="550">
        <f t="shared" si="2"/>
        <v>585</v>
      </c>
      <c r="O12" s="551"/>
      <c r="P12" s="551"/>
      <c r="Q12" s="550">
        <f t="shared" si="3"/>
        <v>585</v>
      </c>
      <c r="R12" s="550">
        <f t="shared" si="4"/>
        <v>237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1360</v>
      </c>
      <c r="E13" s="337"/>
      <c r="F13" s="337">
        <v>863</v>
      </c>
      <c r="G13" s="550">
        <f t="shared" si="0"/>
        <v>497</v>
      </c>
      <c r="H13" s="551"/>
      <c r="I13" s="551"/>
      <c r="J13" s="550">
        <f t="shared" si="1"/>
        <v>497</v>
      </c>
      <c r="K13" s="551">
        <v>1092</v>
      </c>
      <c r="L13" s="551">
        <v>215</v>
      </c>
      <c r="M13" s="551">
        <v>821</v>
      </c>
      <c r="N13" s="550">
        <f t="shared" si="2"/>
        <v>486</v>
      </c>
      <c r="O13" s="551"/>
      <c r="P13" s="551"/>
      <c r="Q13" s="550">
        <f t="shared" si="3"/>
        <v>486</v>
      </c>
      <c r="R13" s="550">
        <f t="shared" si="4"/>
        <v>11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/>
      <c r="G14" s="550">
        <f t="shared" si="0"/>
        <v>143</v>
      </c>
      <c r="H14" s="551"/>
      <c r="I14" s="551"/>
      <c r="J14" s="550">
        <f t="shared" si="1"/>
        <v>143</v>
      </c>
      <c r="K14" s="551">
        <v>124</v>
      </c>
      <c r="L14" s="551">
        <v>6</v>
      </c>
      <c r="M14" s="551"/>
      <c r="N14" s="550">
        <f t="shared" si="2"/>
        <v>130</v>
      </c>
      <c r="O14" s="551"/>
      <c r="P14" s="551"/>
      <c r="Q14" s="550">
        <f t="shared" si="3"/>
        <v>130</v>
      </c>
      <c r="R14" s="550">
        <f t="shared" si="4"/>
        <v>13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>
        <v>19</v>
      </c>
      <c r="E15" s="343"/>
      <c r="F15" s="343">
        <v>19</v>
      </c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v>117</v>
      </c>
      <c r="E16" s="337"/>
      <c r="F16" s="337"/>
      <c r="G16" s="550">
        <f t="shared" si="0"/>
        <v>117</v>
      </c>
      <c r="H16" s="551"/>
      <c r="I16" s="551"/>
      <c r="J16" s="550">
        <f t="shared" si="1"/>
        <v>117</v>
      </c>
      <c r="K16" s="551">
        <v>97</v>
      </c>
      <c r="L16" s="551">
        <v>12</v>
      </c>
      <c r="M16" s="551"/>
      <c r="N16" s="550">
        <f t="shared" si="2"/>
        <v>109</v>
      </c>
      <c r="O16" s="551"/>
      <c r="P16" s="551"/>
      <c r="Q16" s="550">
        <f t="shared" si="3"/>
        <v>109</v>
      </c>
      <c r="R16" s="550">
        <f t="shared" si="4"/>
        <v>8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8519</v>
      </c>
      <c r="E17" s="548">
        <f aca="true" t="shared" si="5" ref="E17:R17">SUM(E9:E16)</f>
        <v>33</v>
      </c>
      <c r="F17" s="548">
        <f t="shared" si="5"/>
        <v>2164</v>
      </c>
      <c r="G17" s="548">
        <f t="shared" si="5"/>
        <v>6388</v>
      </c>
      <c r="H17" s="548">
        <f t="shared" si="5"/>
        <v>0</v>
      </c>
      <c r="I17" s="548">
        <f t="shared" si="5"/>
        <v>0</v>
      </c>
      <c r="J17" s="548">
        <f t="shared" si="5"/>
        <v>6388</v>
      </c>
      <c r="K17" s="548">
        <f t="shared" si="5"/>
        <v>3436</v>
      </c>
      <c r="L17" s="548">
        <f t="shared" si="5"/>
        <v>634</v>
      </c>
      <c r="M17" s="548">
        <f t="shared" si="5"/>
        <v>2061</v>
      </c>
      <c r="N17" s="548">
        <f t="shared" si="5"/>
        <v>2009</v>
      </c>
      <c r="O17" s="548">
        <f t="shared" si="5"/>
        <v>0</v>
      </c>
      <c r="P17" s="548">
        <f t="shared" si="5"/>
        <v>0</v>
      </c>
      <c r="Q17" s="548">
        <f t="shared" si="5"/>
        <v>2009</v>
      </c>
      <c r="R17" s="548">
        <f t="shared" si="5"/>
        <v>4379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9</v>
      </c>
      <c r="L22" s="551">
        <v>1</v>
      </c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7</v>
      </c>
      <c r="L24" s="551">
        <v>2</v>
      </c>
      <c r="M24" s="551"/>
      <c r="N24" s="550">
        <f t="shared" si="2"/>
        <v>9</v>
      </c>
      <c r="O24" s="551"/>
      <c r="P24" s="551"/>
      <c r="Q24" s="550">
        <f t="shared" si="3"/>
        <v>9</v>
      </c>
      <c r="R24" s="550">
        <f t="shared" si="8"/>
        <v>7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16</v>
      </c>
      <c r="L25" s="549">
        <f t="shared" si="9"/>
        <v>3</v>
      </c>
      <c r="M25" s="549">
        <f t="shared" si="9"/>
        <v>0</v>
      </c>
      <c r="N25" s="549">
        <f t="shared" si="9"/>
        <v>19</v>
      </c>
      <c r="O25" s="549">
        <f t="shared" si="9"/>
        <v>0</v>
      </c>
      <c r="P25" s="549">
        <f t="shared" si="9"/>
        <v>0</v>
      </c>
      <c r="Q25" s="549">
        <f t="shared" si="9"/>
        <v>19</v>
      </c>
      <c r="R25" s="549">
        <f t="shared" si="9"/>
        <v>7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8552</v>
      </c>
      <c r="E40" s="370">
        <f aca="true" t="shared" si="16" ref="E40:R40">E17+E18+E19+E25+E38+E39</f>
        <v>33</v>
      </c>
      <c r="F40" s="370">
        <f t="shared" si="16"/>
        <v>2164</v>
      </c>
      <c r="G40" s="370">
        <f t="shared" si="16"/>
        <v>6421</v>
      </c>
      <c r="H40" s="370">
        <f t="shared" si="16"/>
        <v>0</v>
      </c>
      <c r="I40" s="370">
        <f t="shared" si="16"/>
        <v>0</v>
      </c>
      <c r="J40" s="370">
        <f t="shared" si="16"/>
        <v>6421</v>
      </c>
      <c r="K40" s="370">
        <f t="shared" si="16"/>
        <v>3452</v>
      </c>
      <c r="L40" s="370">
        <f t="shared" si="16"/>
        <v>637</v>
      </c>
      <c r="M40" s="370">
        <f t="shared" si="16"/>
        <v>2061</v>
      </c>
      <c r="N40" s="370">
        <f t="shared" si="16"/>
        <v>2028</v>
      </c>
      <c r="O40" s="370">
        <f t="shared" si="16"/>
        <v>0</v>
      </c>
      <c r="P40" s="370">
        <f t="shared" si="16"/>
        <v>0</v>
      </c>
      <c r="Q40" s="370">
        <f t="shared" si="16"/>
        <v>2028</v>
      </c>
      <c r="R40" s="370">
        <f t="shared" si="16"/>
        <v>4393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867</v>
      </c>
      <c r="C44" s="376"/>
      <c r="D44" s="377"/>
      <c r="E44" s="377"/>
      <c r="F44" s="377"/>
      <c r="G44" s="371"/>
      <c r="H44" s="378" t="s">
        <v>858</v>
      </c>
      <c r="I44" s="378"/>
      <c r="J44" s="378"/>
      <c r="K44" s="559"/>
      <c r="L44" s="559"/>
      <c r="M44" s="559"/>
      <c r="N44" s="559"/>
      <c r="O44" s="560" t="s">
        <v>853</v>
      </c>
      <c r="P44" s="592"/>
      <c r="Q44" s="592"/>
      <c r="R44" s="592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87">
      <selection activeCell="A110" sqref="A110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8" t="s">
        <v>610</v>
      </c>
      <c r="B1" s="598"/>
      <c r="C1" s="598"/>
      <c r="D1" s="598"/>
      <c r="E1" s="598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1" t="s">
        <v>848</v>
      </c>
      <c r="C3" s="602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9" t="s">
        <v>859</v>
      </c>
      <c r="C4" s="600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875</v>
      </c>
      <c r="D11" s="414">
        <f>SUM(D12:D14)</f>
        <v>0</v>
      </c>
      <c r="E11" s="414">
        <f>SUM(E12:E14)</f>
        <v>875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>
        <v>597</v>
      </c>
      <c r="D12" s="407"/>
      <c r="E12" s="414">
        <v>597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>
        <v>278</v>
      </c>
      <c r="D14" s="407"/>
      <c r="E14" s="414">
        <v>278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875</v>
      </c>
      <c r="D19" s="411">
        <f>D11+D15+D16</f>
        <v>0</v>
      </c>
      <c r="E19" s="411">
        <f>E11+E15+E16</f>
        <v>875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676</v>
      </c>
      <c r="D24" s="414">
        <f>SUM(D25:D27)</f>
        <v>0</v>
      </c>
      <c r="E24" s="414">
        <f>SUM(E25:E27)</f>
        <v>676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676</v>
      </c>
      <c r="D27" s="407">
        <v>0</v>
      </c>
      <c r="E27" s="414">
        <v>676</v>
      </c>
      <c r="F27" s="409"/>
    </row>
    <row r="28" spans="1:6" ht="12">
      <c r="A28" s="412" t="s">
        <v>649</v>
      </c>
      <c r="B28" s="413" t="s">
        <v>650</v>
      </c>
      <c r="C28" s="407">
        <v>794</v>
      </c>
      <c r="D28" s="407">
        <v>794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1795</v>
      </c>
      <c r="D29" s="407">
        <v>1795</v>
      </c>
      <c r="E29" s="414">
        <v>0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>
        <v>229</v>
      </c>
      <c r="D31" s="407">
        <v>229</v>
      </c>
      <c r="E31" s="414">
        <v>0</v>
      </c>
      <c r="F31" s="409"/>
    </row>
    <row r="32" spans="1:6" ht="12">
      <c r="A32" s="412" t="s">
        <v>657</v>
      </c>
      <c r="B32" s="413" t="s">
        <v>658</v>
      </c>
      <c r="C32" s="407"/>
      <c r="D32" s="407"/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>
        <v>76</v>
      </c>
      <c r="D35" s="407">
        <v>76</v>
      </c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636</v>
      </c>
      <c r="D38" s="414">
        <f>SUM(D39:D42)</f>
        <v>636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636</v>
      </c>
      <c r="D42" s="407">
        <v>636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4206</v>
      </c>
      <c r="D43" s="411">
        <f>D24+D28+D29+D30+D31+D32+D33+D35+D38</f>
        <v>3530</v>
      </c>
      <c r="E43" s="411">
        <f>E24+E28+E29+E30+E31+E32+E33+E38</f>
        <v>676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5081</v>
      </c>
      <c r="D44" s="411">
        <f>D9+D19+D21+D43</f>
        <v>3530</v>
      </c>
      <c r="E44" s="411">
        <f>E9+E19+E21+E43</f>
        <v>1551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8">
        <v>0</v>
      </c>
      <c r="D52" s="418">
        <v>0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/>
      <c r="D53" s="407"/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3821</v>
      </c>
      <c r="D56" s="411">
        <f>D57+D59</f>
        <v>0</v>
      </c>
      <c r="E56" s="411">
        <f>E57+E59</f>
        <v>3821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>
        <v>3821</v>
      </c>
      <c r="D57" s="407"/>
      <c r="E57" s="414">
        <v>3821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0</v>
      </c>
      <c r="D62" s="407"/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/>
      <c r="D64" s="407"/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3821</v>
      </c>
      <c r="D66" s="411">
        <f>D52+D56+D61+D62+D63+D64</f>
        <v>0</v>
      </c>
      <c r="E66" s="411">
        <f>E52+E56+E61+E62+E63+E64</f>
        <v>3821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369</v>
      </c>
      <c r="D68" s="407">
        <v>369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7">
        <v>0</v>
      </c>
      <c r="D71" s="417">
        <v>0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/>
      <c r="D74" s="407"/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5123</v>
      </c>
      <c r="D85" s="411">
        <f>SUM(D86:D90)+D94</f>
        <v>5123</v>
      </c>
      <c r="E85" s="411">
        <f>SUM(E86:E90)+E94</f>
        <v>0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2494</v>
      </c>
      <c r="D87" s="407">
        <v>2494</v>
      </c>
      <c r="E87" s="414">
        <v>0</v>
      </c>
      <c r="F87" s="407"/>
    </row>
    <row r="88" spans="1:6" ht="12">
      <c r="A88" s="412" t="s">
        <v>749</v>
      </c>
      <c r="B88" s="413" t="s">
        <v>750</v>
      </c>
      <c r="C88" s="407">
        <v>1171</v>
      </c>
      <c r="D88" s="407">
        <v>1171</v>
      </c>
      <c r="E88" s="414">
        <v>0</v>
      </c>
      <c r="F88" s="407"/>
    </row>
    <row r="89" spans="1:6" ht="12">
      <c r="A89" s="412" t="s">
        <v>751</v>
      </c>
      <c r="B89" s="413" t="s">
        <v>752</v>
      </c>
      <c r="C89" s="407">
        <v>736</v>
      </c>
      <c r="D89" s="407">
        <v>736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641</v>
      </c>
      <c r="D90" s="411">
        <f>SUM(D91:D93)</f>
        <v>641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>
        <v>160</v>
      </c>
      <c r="D91" s="407">
        <v>160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312</v>
      </c>
      <c r="D92" s="407">
        <v>312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169</v>
      </c>
      <c r="D93" s="407">
        <v>169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81</v>
      </c>
      <c r="D94" s="407">
        <v>81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354</v>
      </c>
      <c r="D95" s="407">
        <v>354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5477</v>
      </c>
      <c r="D96" s="411">
        <f aca="true" t="shared" si="0" ref="D96:Z96">D71+D75+D80+D85+D95</f>
        <v>5477</v>
      </c>
      <c r="E96" s="411">
        <f t="shared" si="0"/>
        <v>0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9667</v>
      </c>
      <c r="D97" s="411">
        <f>D66+D68+D96</f>
        <v>5846</v>
      </c>
      <c r="E97" s="411">
        <f>E66+E68+E96</f>
        <v>3821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180</v>
      </c>
      <c r="D104" s="407"/>
      <c r="E104" s="407">
        <v>142</v>
      </c>
      <c r="F104" s="441">
        <f>C104+D104-E104</f>
        <v>38</v>
      </c>
    </row>
    <row r="105" spans="1:16" ht="12">
      <c r="A105" s="442" t="s">
        <v>778</v>
      </c>
      <c r="B105" s="410" t="s">
        <v>779</v>
      </c>
      <c r="C105" s="411">
        <f>SUM(C102:C104)</f>
        <v>180</v>
      </c>
      <c r="D105" s="411">
        <f>SUM(D102:D104)</f>
        <v>0</v>
      </c>
      <c r="E105" s="411">
        <f>SUM(E102:E104)</f>
        <v>142</v>
      </c>
      <c r="F105" s="411">
        <f>SUM(F102:F104)</f>
        <v>38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7" t="s">
        <v>781</v>
      </c>
      <c r="B107" s="597"/>
      <c r="C107" s="597"/>
      <c r="D107" s="597"/>
      <c r="E107" s="597"/>
      <c r="F107" s="597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6" t="s">
        <v>867</v>
      </c>
      <c r="B109" s="596"/>
      <c r="C109" s="596" t="s">
        <v>852</v>
      </c>
      <c r="D109" s="596"/>
      <c r="E109" s="596"/>
      <c r="F109" s="596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5" t="s">
        <v>853</v>
      </c>
      <c r="D111" s="595"/>
      <c r="E111" s="595"/>
      <c r="F111" s="595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3">
      <selection activeCell="A36" sqref="A36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3" t="s">
        <v>848</v>
      </c>
      <c r="C4" s="603"/>
      <c r="D4" s="603"/>
      <c r="E4" s="603"/>
      <c r="F4" s="603"/>
      <c r="G4" s="609" t="s">
        <v>2</v>
      </c>
      <c r="H4" s="609"/>
      <c r="I4" s="456">
        <v>102003626</v>
      </c>
    </row>
    <row r="5" spans="1:9" ht="15">
      <c r="A5" s="457" t="s">
        <v>7</v>
      </c>
      <c r="B5" s="604" t="s">
        <v>859</v>
      </c>
      <c r="C5" s="604"/>
      <c r="D5" s="604"/>
      <c r="E5" s="604"/>
      <c r="F5" s="604"/>
      <c r="G5" s="607" t="s">
        <v>5</v>
      </c>
      <c r="H5" s="608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867</v>
      </c>
      <c r="B30" s="606"/>
      <c r="C30" s="606"/>
      <c r="D30" s="497" t="s">
        <v>820</v>
      </c>
      <c r="E30" s="605"/>
      <c r="F30" s="605"/>
      <c r="G30" s="605"/>
      <c r="H30" s="498" t="s">
        <v>378</v>
      </c>
      <c r="I30" s="605"/>
      <c r="J30" s="605"/>
    </row>
    <row r="31" spans="1:9" s="474" customFormat="1" ht="12">
      <c r="A31" s="315"/>
      <c r="B31" s="448"/>
      <c r="C31" s="315"/>
      <c r="D31" s="387" t="s">
        <v>854</v>
      </c>
      <c r="E31" s="387"/>
      <c r="F31" s="387"/>
      <c r="G31" s="387"/>
      <c r="H31" s="387" t="s">
        <v>855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25">
      <selection activeCell="A46" sqref="A46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0" t="s">
        <v>848</v>
      </c>
      <c r="C5" s="610"/>
      <c r="D5" s="610"/>
      <c r="E5" s="506" t="s">
        <v>2</v>
      </c>
      <c r="F5" s="547">
        <v>102003626</v>
      </c>
    </row>
    <row r="6" spans="1:13" ht="15" customHeight="1">
      <c r="A6" s="507" t="s">
        <v>851</v>
      </c>
      <c r="B6" s="611" t="s">
        <v>859</v>
      </c>
      <c r="C6" s="611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867</v>
      </c>
      <c r="B40" s="537"/>
      <c r="C40" s="612" t="s">
        <v>852</v>
      </c>
      <c r="D40" s="612"/>
      <c r="E40" s="612"/>
      <c r="F40" s="612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2" t="s">
        <v>853</v>
      </c>
      <c r="D42" s="612"/>
      <c r="E42" s="612"/>
      <c r="F42" s="612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2013-11-02T09:34:13Z</cp:lastPrinted>
  <dcterms:created xsi:type="dcterms:W3CDTF">2010-01-27T12:51:47Z</dcterms:created>
  <dcterms:modified xsi:type="dcterms:W3CDTF">2013-11-02T10:59:15Z</dcterms:modified>
  <cp:category/>
  <cp:version/>
  <cp:contentType/>
  <cp:contentStatus/>
</cp:coreProperties>
</file>