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<sst xmlns="http://schemas.openxmlformats.org/spreadsheetml/2006/main" count="1068" uniqueCount="888">
  <si>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</si>
  <si>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</si>
  <si>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</si>
  <si>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</si>
  <si>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</si>
  <si>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</si>
  <si>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</si>
  <si>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</si>
  <si>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</si>
  <si>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</si>
  <si>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</si>
  <si>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</si>
  <si>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</si>
  <si>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</si>
  <si>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</si>
  <si>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</si>
  <si>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</si>
  <si>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</si>
  <si>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</si>
  <si>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</si>
  <si>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</si>
  <si>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</si>
  <si>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</si>
  <si>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</si>
  <si>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</si>
  <si>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</si>
  <si>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</si>
  <si>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</si>
  <si>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</si>
  <si>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</si>
  <si>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</si>
  <si>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</si>
  <si>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</si>
  <si>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</si>
  <si>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</si>
  <si>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</si>
  <si>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</si>
  <si>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</si>
  <si>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</si>
  <si>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</si>
  <si>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</si>
  <si>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</si>
  <si>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</si>
  <si>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</si>
  <si>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</si>
  <si>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</si>
  <si>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</si>
  <si>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</si>
  <si>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</si>
  <si>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</si>
  <si>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</si>
  <si>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</si>
  <si>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</si>
  <si>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</si>
  <si>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</si>
  <si>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</si>
  <si>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</si>
  <si>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</si>
  <si>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</si>
  <si>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</si>
  <si>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</si>
  <si>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</si>
  <si>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</si>
  <si>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</si>
  <si>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</si>
  <si>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</si>
  <si>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</si>
  <si>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</si>
  <si>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</si>
  <si>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</si>
  <si>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</si>
  <si>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</si>
  <si>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</si>
  <si>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</si>
  <si>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</si>
  <si>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</si>
  <si>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</si>
  <si>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</si>
  <si>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</si>
  <si>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</si>
  <si>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</si>
  <si>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</si>
  <si>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</si>
  <si>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</si>
  <si>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</si>
  <si>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</si>
  <si>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</si>
  <si>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</si>
  <si>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</si>
  <si>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</si>
  <si>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</si>
  <si>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</si>
  <si>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</si>
  <si>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</si>
  <si>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</si>
  <si>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</si>
  <si>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</si>
  <si>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</si>
  <si>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</si>
  <si>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</si>
  <si>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</si>
  <si>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</si>
  <si>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</si>
  <si>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</si>
  <si>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</si>
  <si>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</si>
  <si>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</si>
  <si>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</si>
  <si>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</si>
  <si>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</si>
  <si>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</si>
  <si>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</si>
  <si>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</si>
  <si>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</si>
  <si>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</si>
  <si>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</si>
  <si>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</si>
  <si>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</si>
  <si>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</si>
  <si>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</si>
  <si>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</si>
  <si>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</si>
  <si>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</si>
  <si>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</si>
  <si>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</si>
  <si>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</si>
  <si>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</si>
  <si>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</si>
  <si>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</si>
  <si>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</si>
  <si>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</si>
  <si>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</si>
  <si>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</si>
  <si>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</si>
  <si>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</si>
  <si>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</si>
  <si>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</si>
  <si>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</si>
  <si>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</si>
  <si>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</si>
  <si>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</si>
  <si>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</si>
  <si>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</si>
  <si>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</si>
  <si>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</si>
  <si>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</si>
  <si>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</si>
  <si>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</si>
  <si>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</si>
  <si>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</si>
  <si>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</si>
  <si>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</si>
  <si>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</si>
  <si>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</si>
  <si>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</si>
  <si>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</si>
  <si>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</si>
  <si>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</si>
  <si>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</si>
  <si>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</si>
  <si>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</si>
  <si>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</si>
  <si>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</si>
  <si>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</si>
  <si>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</si>
  <si>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</si>
  <si>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</si>
  <si>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</si>
  <si>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</si>
  <si>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</si>
  <si>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</si>
  <si>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</si>
  <si>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</si>
  <si>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</si>
  <si>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</si>
  <si>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</si>
  <si>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</si>
  <si>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</si>
  <si>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</si>
  <si>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</si>
  <si>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</si>
  <si>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</si>
  <si>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</si>
  <si>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</si>
  <si>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</si>
  <si>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</si>
  <si>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</si>
  <si>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</si>
  <si>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</si>
  <si>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</si>
  <si>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</si>
  <si>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</si>
  <si>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</si>
  <si>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</si>
  <si>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</si>
  <si>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</si>
  <si>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</si>
  <si>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</si>
  <si>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</si>
  <si>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</si>
  <si>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</si>
  <si>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</si>
  <si>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</si>
  <si>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</si>
  <si>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</si>
  <si>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</si>
  <si>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</si>
  <si>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</si>
  <si>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</si>
  <si>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</si>
  <si>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</si>
  <si>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</si>
  <si>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</si>
  <si>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</si>
  <si>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</si>
  <si>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</si>
  <si>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</si>
  <si>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</si>
  <si>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</si>
  <si>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</si>
  <si>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</si>
  <si>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</si>
  <si>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</si>
  <si>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</si>
  <si>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</si>
  <si>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</si>
  <si>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</si>
  <si>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</si>
  <si>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</si>
  <si>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</si>
  <si>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</si>
  <si>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</si>
  <si>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</si>
  <si>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</si>
  <si>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</si>
  <si>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</si>
  <si>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</si>
  <si>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</si>
  <si>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</si>
  <si>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</si>
  <si>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</si>
  <si>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</si>
  <si>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</si>
  <si>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</si>
  <si>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</si>
  <si>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</si>
  <si>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</si>
  <si>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</si>
  <si>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</si>
  <si>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</si>
  <si>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</si>
  <si>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</si>
  <si>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</si>
  <si>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</si>
  <si>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</si>
  <si>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</si>
  <si>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</si>
  <si>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</si>
  <si>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</si>
  <si>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</si>
  <si>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</si>
  <si>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</si>
  <si>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</si>
  <si>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</si>
  <si>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</si>
  <si>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</si>
  <si>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</si>
  <si>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</si>
  <si>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</si>
  <si>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</si>
  <si>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</si>
  <si>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</si>
  <si>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</si>
  <si>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</si>
  <si>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</si>
  <si>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</si>
  <si>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</si>
  <si>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</si>
  <si>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</si>
  <si>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</si>
  <si>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</si>
  <si>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</si>
  <si>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</si>
  <si>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</si>
  <si>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</si>
  <si>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</si>
  <si>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</si>
  <si>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</si>
  <si>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</si>
  <si>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</si>
  <si>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</si>
  <si>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</si>
  <si>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</si>
  <si>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</si>
  <si>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</si>
  <si>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</si>
  <si>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</si>
  <si>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</si>
  <si>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</si>
  <si>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</si>
  <si>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</si>
  <si>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</si>
  <si>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</si>
  <si>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</si>
  <si>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</si>
  <si>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</si>
  <si>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</si>
  <si>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</si>
  <si>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</si>
  <si>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</si>
  <si>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</si>
  <si>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</si>
  <si>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</si>
  <si>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</si>
  <si>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</si>
  <si>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</si>
  <si>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</si>
  <si>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</si>
  <si>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</si>
  <si>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</si>
  <si>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</si>
  <si>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</si>
  <si>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</si>
  <si>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</si>
  <si>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</si>
  <si>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</si>
  <si>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</si>
  <si>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</si>
  <si>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</si>
  <si>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</si>
  <si>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</si>
  <si>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</si>
  <si>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</si>
  <si>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</si>
  <si>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</si>
  <si>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</si>
  <si>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</si>
  <si>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</si>
  <si>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</si>
  <si>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</si>
  <si>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</si>
  <si>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</si>
  <si>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</si>
  <si>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</si>
  <si>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</si>
  <si>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</si>
  <si>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</si>
  <si>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</si>
  <si>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</si>
  <si>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</si>
  <si>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</si>
  <si>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</si>
  <si>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</si>
  <si>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</si>
  <si>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</si>
  <si>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</si>
  <si>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</si>
  <si>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</si>
  <si>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</si>
  <si>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</si>
  <si>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</si>
  <si>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</si>
  <si>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</si>
  <si>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</si>
  <si>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</si>
  <si>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</si>
  <si>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</si>
  <si>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</si>
  <si>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</si>
  <si>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</si>
  <si>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</si>
  <si>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</si>
  <si>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</si>
  <si>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</si>
  <si>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</si>
  <si>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</si>
  <si>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</si>
  <si>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</si>
  <si>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</si>
  <si>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</si>
  <si>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</si>
  <si>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</si>
  <si>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</si>
  <si>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</si>
  <si>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</si>
  <si>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</si>
  <si>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</si>
  <si>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</si>
  <si>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</si>
  <si>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</si>
  <si>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</si>
  <si>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</si>
  <si>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</si>
  <si>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</si>
  <si>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</si>
  <si>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</si>
  <si>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</si>
  <si>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</si>
  <si>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</si>
  <si>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</si>
  <si>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</si>
  <si>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</si>
  <si>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</si>
  <si>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</si>
  <si>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</si>
  <si>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</si>
  <si>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</si>
  <si>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</si>
  <si>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</si>
  <si>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</si>
  <si>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</si>
  <si>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</si>
  <si>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</si>
  <si>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</si>
  <si>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</si>
  <si>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</si>
  <si>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</si>
  <si>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</si>
  <si>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</si>
  <si>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</si>
  <si>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</si>
  <si>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</si>
  <si>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</si>
  <si>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</si>
  <si>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</si>
  <si>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</si>
  <si>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</si>
  <si>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</si>
  <si>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</si>
  <si>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</si>
  <si>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</si>
  <si>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</si>
  <si>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</si>
  <si>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</si>
  <si>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</si>
  <si>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</si>
  <si>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</si>
  <si>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</si>
  <si>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</si>
  <si>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</si>
  <si>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</si>
  <si>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</si>
  <si>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</si>
  <si>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</si>
  <si>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</si>
  <si>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</si>
  <si>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</si>
  <si>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</si>
  <si>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</si>
  <si>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</si>
  <si>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</si>
  <si>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</si>
  <si>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</si>
  <si>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</si>
  <si>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</si>
  <si>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</si>
  <si>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</si>
  <si>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</si>
  <si>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</si>
  <si>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</si>
  <si>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</si>
  <si>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</si>
  <si>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</si>
  <si>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</si>
  <si>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</si>
  <si>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</si>
  <si>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</si>
  <si>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</si>
  <si>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</si>
  <si>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</si>
  <si>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</si>
  <si>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</si>
  <si>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</si>
  <si>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</si>
  <si>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</si>
  <si>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</si>
  <si>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</si>
  <si>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</si>
  <si>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</si>
  <si>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</si>
  <si>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</si>
  <si>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</si>
  <si>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</si>
  <si>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</si>
  <si>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</si>
  <si>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</si>
  <si>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</si>
  <si>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</si>
  <si>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</si>
  <si>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</si>
  <si>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</si>
  <si>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</si>
  <si>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</si>
  <si>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</si>
  <si>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</si>
  <si>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</si>
  <si>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</si>
  <si>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</si>
  <si>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</si>
  <si>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</si>
  <si>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</si>
  <si>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</si>
  <si>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</si>
  <si>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</si>
  <si>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</si>
  <si>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</si>
  <si>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</si>
  <si>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</si>
  <si>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</si>
  <si>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</si>
  <si>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</si>
  <si>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</si>
  <si>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</si>
  <si>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</si>
  <si>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</si>
  <si>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</si>
  <si>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</si>
  <si>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</si>
  <si>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</si>
  <si>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</si>
  <si>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</si>
  <si>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</si>
  <si>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</si>
  <si>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</si>
  <si>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</si>
  <si>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</si>
  <si>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</si>
  <si>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</si>
  <si>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</si>
  <si>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</si>
  <si>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</si>
  <si>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</si>
  <si>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</si>
  <si>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</si>
  <si>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</si>
  <si>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</si>
  <si>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</si>
  <si>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</si>
  <si>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</si>
  <si>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</si>
  <si>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</si>
  <si>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</si>
  <si>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</si>
  <si>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</si>
  <si>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</si>
  <si>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</si>
  <si>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</si>
  <si>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</si>
  <si>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</si>
  <si>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</si>
  <si>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</si>
  <si>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</si>
  <si>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</si>
  <si>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</si>
  <si>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</si>
  <si>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</si>
  <si>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</si>
  <si>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</si>
  <si>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</si>
  <si>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</si>
  <si>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</si>
  <si>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</si>
  <si>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</si>
  <si>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</si>
  <si>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</si>
  <si>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</si>
  <si>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</si>
  <si>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</si>
  <si>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</si>
  <si>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</si>
  <si>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</si>
  <si>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</si>
  <si>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</si>
  <si>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</si>
  <si>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</si>
  <si>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</si>
  <si>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</si>
  <si>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</si>
  <si>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</si>
  <si>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</si>
  <si>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</si>
  <si>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</si>
  <si>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</si>
  <si>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</si>
  <si>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</si>
  <si>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</si>
  <si>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</si>
  <si>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</si>
  <si>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</si>
  <si>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</si>
  <si>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</si>
  <si>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</si>
  <si>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</si>
  <si>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</si>
  <si>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</si>
  <si>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</si>
  <si>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</si>
  <si>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</si>
  <si>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</si>
  <si>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</si>
  <si>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</si>
  <si>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</si>
  <si>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</si>
  <si>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</si>
  <si>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</si>
  <si>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</si>
  <si>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</si>
  <si>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</si>
  <si>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</si>
  <si>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</si>
  <si>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</si>
  <si>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</si>
  <si>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</si>
  <si>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</si>
  <si>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</si>
  <si>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</si>
  <si>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</si>
  <si>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</si>
  <si>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</si>
  <si>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</si>
  <si>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</si>
  <si>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</si>
  <si>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</si>
  <si>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</si>
  <si>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</si>
  <si>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</si>
  <si>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</si>
  <si>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</si>
  <si>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</si>
  <si>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</si>
  <si>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</si>
  <si>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</si>
  <si>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</si>
  <si>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</si>
  <si>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</si>
  <si>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</si>
  <si>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</si>
  <si>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</si>
  <si>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</si>
  <si>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</si>
  <si>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</si>
  <si>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</si>
  <si>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</si>
  <si>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</si>
  <si>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</si>
  <si>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</si>
  <si>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</si>
  <si>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</si>
  <si>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</si>
  <si>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</si>
  <si>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</si>
  <si>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</si>
  <si>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</si>
  <si>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</si>
  <si>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</si>
  <si>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</si>
  <si>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</si>
  <si>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</si>
  <si>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</si>
  <si>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</si>
  <si>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</si>
  <si>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</si>
  <si>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</si>
  <si>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</si>
  <si>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</si>
  <si>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</si>
  <si>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</si>
  <si>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</si>
  <si>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</si>
  <si>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</si>
  <si>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</si>
  <si>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</si>
  <si>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</si>
  <si>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</si>
  <si>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</si>
  <si>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</si>
  <si>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</si>
  <si>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</si>
  <si>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</si>
  <si>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</si>
  <si>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</si>
  <si>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</si>
  <si>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</si>
  <si>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</si>
  <si>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</si>
  <si>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</si>
  <si>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</si>
  <si>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</si>
  <si>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</si>
  <si>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</si>
  <si>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</si>
  <si>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</si>
  <si>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</si>
  <si>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</si>
  <si>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</si>
  <si>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</si>
  <si>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</si>
  <si>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</si>
  <si>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</si>
  <si>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</si>
  <si>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</si>
  <si>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</si>
  <si>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</si>
  <si>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</si>
  <si>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</si>
  <si>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</si>
  <si>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</si>
  <si>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</si>
  <si>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</si>
  <si>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</si>
  <si>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</si>
  <si>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</si>
  <si>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</si>
  <si>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</si>
  <si>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</si>
  <si>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</si>
  <si>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</si>
  <si>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</si>
  <si>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</si>
  <si>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</si>
  <si>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</si>
  <si>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</si>
  <si>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</si>
  <si>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</si>
  <si>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</si>
  <si>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</si>
  <si>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</si>
  <si>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</si>
  <si>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</si>
  <si>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</si>
  <si>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</si>
  <si>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</si>
  <si>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</si>
  <si>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</si>
  <si>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</si>
  <si>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</si>
  <si>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</si>
  <si>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</si>
  <si>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</si>
  <si>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</si>
  <si>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</si>
  <si>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</si>
  <si>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</si>
  <si>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</si>
  <si>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</si>
  <si>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</si>
  <si>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</si>
  <si>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</si>
  <si>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</si>
  <si>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</si>
  <si>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</si>
  <si>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</si>
  <si>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</si>
  <si>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</si>
  <si>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</si>
  <si>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</si>
  <si>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</si>
  <si>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</si>
  <si>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</si>
  <si>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</si>
  <si>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</si>
  <si>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</si>
  <si>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</si>
  <si>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</si>
  <si>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</si>
  <si>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</si>
  <si>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</si>
  <si>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</si>
  <si>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</si>
  <si>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</si>
  <si>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</si>
  <si>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</si>
  <si>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</si>
  <si>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</si>
  <si>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</si>
  <si>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</si>
  <si>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</si>
  <si>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</si>
  <si>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</si>
  <si>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</si>
  <si>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</si>
  <si>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</si>
  <si>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</si>
  <si>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</si>
  <si>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</si>
  <si>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</si>
  <si>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</si>
  <si>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</si>
  <si>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</si>
  <si>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</si>
  <si>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</si>
  <si>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</si>
  <si>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</si>
  <si>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</si>
  <si>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</si>
  <si>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</si>
  <si>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</si>
  <si>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</si>
  <si>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</si>
  <si>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</si>
  <si>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</si>
  <si>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</si>
  <si>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</si>
  <si>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</si>
  <si>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</si>
  <si>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</si>
  <si>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</si>
  <si>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</si>
  <si>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</si>
  <si>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</si>
  <si>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</si>
  <si>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</si>
  <si>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</si>
  <si>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</si>
  <si>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</si>
  <si>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</si>
  <si>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</si>
  <si>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</si>
  <si>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</si>
  <si>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</si>
  <si>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</si>
  <si>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</si>
  <si>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</si>
  <si>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</si>
  <si>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</si>
  <si>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</si>
  <si>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</si>
  <si>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</si>
  <si>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</si>
  <si>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</si>
  <si>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</si>
  <si>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</si>
  <si>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</si>
  <si>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</si>
  <si>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</si>
  <si>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</si>
  <si>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</si>
  <si>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</si>
  <si>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</si>
  <si>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</si>
  <si>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</si>
  <si>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</si>
  <si>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</si>
  <si>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</si>
  <si>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</si>
  <si>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</si>
  <si>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</si>
  <si>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</si>
  <si>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</si>
  <si>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</si>
  <si>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</si>
  <si>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</si>
  <si>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</si>
  <si>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</si>
  <si>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</si>
  <si>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</si>
  <si>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</si>
  <si>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</si>
  <si>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</si>
  <si>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ДОБРУДЖА ХОЛДИНГ АД </t>
  </si>
  <si>
    <t xml:space="preserve">неконсолидиран </t>
  </si>
  <si>
    <t xml:space="preserve">Силвия Парушева </t>
  </si>
  <si>
    <t xml:space="preserve">Радостина Рафаилова - Желева </t>
  </si>
  <si>
    <t xml:space="preserve">Съставител : Силвия Парушева </t>
  </si>
  <si>
    <t>Ръководител: Радостина Рафаилова - Желева</t>
  </si>
  <si>
    <t>Дата на съставяне:  26.07.2012</t>
  </si>
  <si>
    <t xml:space="preserve">Ръководител:Радостина Рафаилова - Желева </t>
  </si>
  <si>
    <t xml:space="preserve">Съставител:   Силвия Парушева </t>
  </si>
  <si>
    <t>Радостина Рафаилова - Желева</t>
  </si>
  <si>
    <t xml:space="preserve">Дата  на съставяне: .26.07.2012                                                 </t>
  </si>
  <si>
    <t>Дата на съставяне :  26.07.2012</t>
  </si>
  <si>
    <t xml:space="preserve">                                    Съставител: Силвия Парушева </t>
  </si>
  <si>
    <t xml:space="preserve">Ръководител:  Радостина Рафаилова- Желева </t>
  </si>
  <si>
    <t>Дата на съставяне:    26.07.2012</t>
  </si>
  <si>
    <t>Радостина Рафаилова</t>
  </si>
  <si>
    <t xml:space="preserve">Ръководител:  Радостина Рафаилова - Желева </t>
  </si>
  <si>
    <t>Дата на съставяне:   26.07.2012</t>
  </si>
  <si>
    <t xml:space="preserve">1.Институт по развитието Добрич </t>
  </si>
  <si>
    <t>2. Каварна ИН и КО АД Каварна</t>
  </si>
  <si>
    <t>3. Добрич ИН КО АД  Добрич</t>
  </si>
  <si>
    <t>4. Стройтехника  АД  Главиница</t>
  </si>
  <si>
    <t xml:space="preserve">5 Силистра инвест АД </t>
  </si>
  <si>
    <t>6 Служба за кадрово съпровождане ООД</t>
  </si>
  <si>
    <t>1. ППС София</t>
  </si>
  <si>
    <t xml:space="preserve">2. Металокерамика АД </t>
  </si>
  <si>
    <t xml:space="preserve">Съставител: Силвия Парушева </t>
  </si>
  <si>
    <t>Ръководител:  Радостина Рафаилова-Желева</t>
  </si>
  <si>
    <t>Дата на съставяне:                                       26.07.2012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</si>
</sst>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7" fillId="0" borderId="0" xfId="64" applyNumberFormat="1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E2116" sqref="E211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859</v>
      </c>
      <c r="F3" s="217" t="s">
        <v>2</v>
      </c>
      <c r="G3" s="172"/>
      <c r="H3" s="461">
        <v>124087299</v>
      </c>
    </row>
    <row r="4" spans="1:8" ht="15">
      <c r="A4" s="578" t="s">
        <v>3</v>
      </c>
      <c r="B4" s="584"/>
      <c r="C4" s="584"/>
      <c r="D4" s="584"/>
      <c r="E4" s="504" t="s">
        <v>860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>
        <v>41090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575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296</v>
      </c>
      <c r="H11" s="152">
        <v>296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296</v>
      </c>
      <c r="H12" s="153">
        <v>296</v>
      </c>
    </row>
    <row r="13" spans="1:8" ht="15">
      <c r="A13" s="235" t="s">
        <v>28</v>
      </c>
      <c r="B13" s="241" t="s">
        <v>29</v>
      </c>
      <c r="C13" s="151">
        <v>1</v>
      </c>
      <c r="D13" s="151">
        <v>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</v>
      </c>
      <c r="D15" s="151">
        <v>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296</v>
      </c>
      <c r="H17" s="154">
        <f>H11+H14+H15+H16</f>
        <v>296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</v>
      </c>
      <c r="D19" s="155">
        <f>SUM(D11:D18)</f>
        <v>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140</v>
      </c>
      <c r="H20" s="158">
        <v>140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457</v>
      </c>
      <c r="H21" s="156">
        <f>SUM(H22:H24)</f>
        <v>457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160</v>
      </c>
      <c r="H22" s="152">
        <v>160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297</v>
      </c>
      <c r="H24" s="152">
        <v>297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597</v>
      </c>
      <c r="H25" s="154">
        <f>H19+H20+H21</f>
        <v>597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-140</v>
      </c>
      <c r="H27" s="154">
        <f>SUM(H28:H30)</f>
        <v>-96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-140</v>
      </c>
      <c r="H29" s="316">
        <v>-96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-29</v>
      </c>
      <c r="H32" s="316">
        <v>-44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-169</v>
      </c>
      <c r="H33" s="154">
        <f>H27+H31+H32</f>
        <v>-140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321</v>
      </c>
      <c r="D34" s="155">
        <f>SUM(D35:D38)</f>
        <v>321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151</v>
      </c>
      <c r="D36" s="151">
        <v>151</v>
      </c>
      <c r="E36" s="237" t="s">
        <v>110</v>
      </c>
      <c r="F36" s="261" t="s">
        <v>111</v>
      </c>
      <c r="G36" s="154">
        <f>G25+G17+G33</f>
        <v>724</v>
      </c>
      <c r="H36" s="154">
        <f>H25+H17+H33</f>
        <v>753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170</v>
      </c>
      <c r="D37" s="151">
        <v>170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4</v>
      </c>
      <c r="D39" s="159">
        <f>D40+D41+D43</f>
        <v>4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4</v>
      </c>
      <c r="D40" s="151">
        <v>4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325</v>
      </c>
      <c r="D45" s="155">
        <f>D34+D39+D44</f>
        <v>325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328</v>
      </c>
      <c r="D55" s="155">
        <f>D19+D20+D21+D27+D32+D45+D51+D53+D54</f>
        <v>334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801</v>
      </c>
      <c r="H61" s="154">
        <f>SUM(H62:H68)</f>
        <v>805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799</v>
      </c>
      <c r="H62" s="152">
        <v>805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>
        <v>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802</v>
      </c>
      <c r="H71" s="161">
        <f>H59+H60+H61+H69+H70</f>
        <v>808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111+65</f>
        <v>176</v>
      </c>
      <c r="D74" s="151">
        <v>118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181</v>
      </c>
      <c r="D75" s="155">
        <f>SUM(D67:D74)</f>
        <v>123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802</v>
      </c>
      <c r="H79" s="162">
        <f>H71+H74+H75+H76</f>
        <v>808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1016</v>
      </c>
      <c r="D88" s="151">
        <v>1100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1016</v>
      </c>
      <c r="D91" s="155">
        <f>SUM(D87:D90)</f>
        <v>1103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1198</v>
      </c>
      <c r="D93" s="155">
        <f>D64+D75+D84+D91+D92</f>
        <v>1227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1526</v>
      </c>
      <c r="D94" s="164">
        <f>D93+D55</f>
        <v>1561</v>
      </c>
      <c r="E94" s="449" t="s">
        <v>270</v>
      </c>
      <c r="F94" s="289" t="s">
        <v>271</v>
      </c>
      <c r="G94" s="165">
        <f>G36+G39+G55+G79</f>
        <v>1526</v>
      </c>
      <c r="H94" s="165">
        <f>H36+H39+H55+H79</f>
        <v>1561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2" t="s">
        <v>863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864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ДОБРУДЖА ХОЛДИНГ АД </v>
      </c>
      <c r="C2" s="587"/>
      <c r="D2" s="587"/>
      <c r="E2" s="587"/>
      <c r="F2" s="589" t="s">
        <v>2</v>
      </c>
      <c r="G2" s="589"/>
      <c r="H2" s="526">
        <f>'справка №1-БАЛАНС'!H3</f>
        <v>124087299</v>
      </c>
    </row>
    <row r="3" spans="1:8" ht="15">
      <c r="A3" s="467" t="s">
        <v>274</v>
      </c>
      <c r="B3" s="587" t="str">
        <f>'справка №1-БАЛАНС'!E4</f>
        <v>неконсолидиран 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41090</v>
      </c>
      <c r="C4" s="588"/>
      <c r="D4" s="58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</v>
      </c>
      <c r="D9" s="46">
        <v>2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12</v>
      </c>
      <c r="D10" s="46">
        <v>20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5</v>
      </c>
      <c r="D11" s="46">
        <v>8</v>
      </c>
      <c r="E11" s="300" t="s">
        <v>292</v>
      </c>
      <c r="F11" s="549" t="s">
        <v>293</v>
      </c>
      <c r="G11" s="550">
        <v>1</v>
      </c>
      <c r="H11" s="550">
        <v>1</v>
      </c>
    </row>
    <row r="12" spans="1:8" ht="12">
      <c r="A12" s="298" t="s">
        <v>294</v>
      </c>
      <c r="B12" s="299" t="s">
        <v>295</v>
      </c>
      <c r="C12" s="46">
        <v>24</v>
      </c>
      <c r="D12" s="46">
        <v>22</v>
      </c>
      <c r="E12" s="300" t="s">
        <v>78</v>
      </c>
      <c r="F12" s="549" t="s">
        <v>296</v>
      </c>
      <c r="G12" s="550"/>
      <c r="H12" s="550">
        <v>2</v>
      </c>
    </row>
    <row r="13" spans="1:18" ht="12">
      <c r="A13" s="298" t="s">
        <v>297</v>
      </c>
      <c r="B13" s="299" t="s">
        <v>298</v>
      </c>
      <c r="C13" s="46">
        <v>3</v>
      </c>
      <c r="D13" s="46">
        <v>2</v>
      </c>
      <c r="E13" s="301" t="s">
        <v>51</v>
      </c>
      <c r="F13" s="551" t="s">
        <v>299</v>
      </c>
      <c r="G13" s="548">
        <f>SUM(G9:G12)</f>
        <v>1</v>
      </c>
      <c r="H13" s="548">
        <f>SUM(H9:H12)</f>
        <v>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2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47</v>
      </c>
      <c r="D19" s="49">
        <f>SUM(D9:D15)+D16</f>
        <v>57</v>
      </c>
      <c r="E19" s="304" t="s">
        <v>316</v>
      </c>
      <c r="F19" s="552" t="s">
        <v>317</v>
      </c>
      <c r="G19" s="550">
        <v>18</v>
      </c>
      <c r="H19" s="550">
        <v>21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18</v>
      </c>
      <c r="H24" s="548">
        <f>SUM(H19:H23)</f>
        <v>21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48</v>
      </c>
      <c r="D28" s="50">
        <f>D26+D19</f>
        <v>57</v>
      </c>
      <c r="E28" s="127" t="s">
        <v>338</v>
      </c>
      <c r="F28" s="554" t="s">
        <v>339</v>
      </c>
      <c r="G28" s="548">
        <f>G13+G15+G24</f>
        <v>19</v>
      </c>
      <c r="H28" s="548">
        <f>H13+H15+H24</f>
        <v>24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29</v>
      </c>
      <c r="H30" s="53">
        <f>IF((D28-H28)&gt;0,D28-H28,0)</f>
        <v>33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48</v>
      </c>
      <c r="D33" s="49">
        <f>D28-D31+D32</f>
        <v>57</v>
      </c>
      <c r="E33" s="127" t="s">
        <v>352</v>
      </c>
      <c r="F33" s="554" t="s">
        <v>353</v>
      </c>
      <c r="G33" s="53">
        <f>G32-G31+G28</f>
        <v>19</v>
      </c>
      <c r="H33" s="53">
        <f>H32-H31+H28</f>
        <v>24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29</v>
      </c>
      <c r="H34" s="548">
        <f>IF((D33-H33)&gt;0,D33-H33,0)</f>
        <v>33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29</v>
      </c>
      <c r="H39" s="559">
        <f>IF(H34&gt;0,IF(D35+H34&lt;0,0,D35+H34),IF(D34-D35&lt;0,D35-D34,0))</f>
        <v>33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29</v>
      </c>
      <c r="H41" s="52">
        <f>IF(D39=0,IF(H39-H40&gt;0,H39-H40+D40,0),IF(D39-D40&lt;0,D40-D39+H40,0))</f>
        <v>33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48</v>
      </c>
      <c r="D42" s="53">
        <f>D33+D35+D39</f>
        <v>57</v>
      </c>
      <c r="E42" s="128" t="s">
        <v>379</v>
      </c>
      <c r="F42" s="129" t="s">
        <v>380</v>
      </c>
      <c r="G42" s="53">
        <f>G39+G33</f>
        <v>48</v>
      </c>
      <c r="H42" s="53">
        <f>H39+H33</f>
        <v>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857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41116</v>
      </c>
      <c r="C48" s="427" t="s">
        <v>381</v>
      </c>
      <c r="D48" s="585" t="s">
        <v>861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 t="s">
        <v>862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34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ДОБРУДЖА ХОЛДИНГ АД </v>
      </c>
      <c r="C4" s="541" t="s">
        <v>2</v>
      </c>
      <c r="D4" s="541">
        <f>'справка №1-БАЛАНС'!H3</f>
        <v>124087299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41090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-80</v>
      </c>
      <c r="D11" s="54">
        <v>-23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-105</v>
      </c>
      <c r="D20" s="55">
        <f>SUM(D10:D19)</f>
        <v>-47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25</v>
      </c>
      <c r="D26" s="54">
        <v>19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25</v>
      </c>
      <c r="D32" s="55">
        <f>SUM(D22:D31)</f>
        <v>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>
        <v>-6</v>
      </c>
      <c r="D40" s="54">
        <v>-6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</v>
      </c>
      <c r="D42" s="55">
        <f>SUM(D34:D41)</f>
        <v>-6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-87</v>
      </c>
      <c r="D43" s="55">
        <f>D42+D32+D20</f>
        <v>-34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1103</v>
      </c>
      <c r="D44" s="132">
        <v>1039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1016</v>
      </c>
      <c r="D45" s="55">
        <f>D44+D43</f>
        <v>1005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6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8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ДОБРУДЖА ХОЛДИНГ АД 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124087299</v>
      </c>
      <c r="N3" s="2"/>
    </row>
    <row r="4" spans="1:15" s="532" customFormat="1" ht="13.5" customHeight="1">
      <c r="A4" s="467" t="s">
        <v>460</v>
      </c>
      <c r="B4" s="594" t="str">
        <f>'справка №1-БАЛАНС'!E4</f>
        <v>неконсолидиран 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41090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296</v>
      </c>
      <c r="D11" s="58">
        <f>'справка №1-БАЛАНС'!H19</f>
        <v>0</v>
      </c>
      <c r="E11" s="58">
        <f>'справка №1-БАЛАНС'!H20</f>
        <v>140</v>
      </c>
      <c r="F11" s="58">
        <f>'справка №1-БАЛАНС'!H22</f>
        <v>160</v>
      </c>
      <c r="G11" s="58">
        <f>'справка №1-БАЛАНС'!H23</f>
        <v>0</v>
      </c>
      <c r="H11" s="60">
        <v>297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-140</v>
      </c>
      <c r="K11" s="60"/>
      <c r="L11" s="344">
        <f>SUM(C11:K11)</f>
        <v>753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296</v>
      </c>
      <c r="D15" s="61">
        <f aca="true" t="shared" si="2" ref="D15:M15">D11+D12</f>
        <v>0</v>
      </c>
      <c r="E15" s="61">
        <f t="shared" si="2"/>
        <v>140</v>
      </c>
      <c r="F15" s="61">
        <f t="shared" si="2"/>
        <v>160</v>
      </c>
      <c r="G15" s="61">
        <f t="shared" si="2"/>
        <v>0</v>
      </c>
      <c r="H15" s="61">
        <f t="shared" si="2"/>
        <v>297</v>
      </c>
      <c r="I15" s="61">
        <f t="shared" si="2"/>
        <v>0</v>
      </c>
      <c r="J15" s="61">
        <f t="shared" si="2"/>
        <v>-140</v>
      </c>
      <c r="K15" s="61">
        <f t="shared" si="2"/>
        <v>0</v>
      </c>
      <c r="L15" s="344">
        <f t="shared" si="1"/>
        <v>753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-29</v>
      </c>
      <c r="K16" s="60"/>
      <c r="L16" s="344">
        <f t="shared" si="1"/>
        <v>-29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296</v>
      </c>
      <c r="D29" s="59">
        <f aca="true" t="shared" si="6" ref="D29:M29">D17+D20+D21+D24+D28+D27+D15+D16</f>
        <v>0</v>
      </c>
      <c r="E29" s="59">
        <f t="shared" si="6"/>
        <v>140</v>
      </c>
      <c r="F29" s="59">
        <f t="shared" si="6"/>
        <v>160</v>
      </c>
      <c r="G29" s="59">
        <f t="shared" si="6"/>
        <v>0</v>
      </c>
      <c r="H29" s="59">
        <f t="shared" si="6"/>
        <v>297</v>
      </c>
      <c r="I29" s="59">
        <f t="shared" si="6"/>
        <v>0</v>
      </c>
      <c r="J29" s="59">
        <f t="shared" si="6"/>
        <v>-169</v>
      </c>
      <c r="K29" s="59">
        <f t="shared" si="6"/>
        <v>0</v>
      </c>
      <c r="L29" s="344">
        <f t="shared" si="1"/>
        <v>724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296</v>
      </c>
      <c r="D32" s="59">
        <f t="shared" si="7"/>
        <v>0</v>
      </c>
      <c r="E32" s="59">
        <f t="shared" si="7"/>
        <v>140</v>
      </c>
      <c r="F32" s="59">
        <f t="shared" si="7"/>
        <v>160</v>
      </c>
      <c r="G32" s="59">
        <f t="shared" si="7"/>
        <v>0</v>
      </c>
      <c r="H32" s="59">
        <f t="shared" si="7"/>
        <v>297</v>
      </c>
      <c r="I32" s="59">
        <f t="shared" si="7"/>
        <v>0</v>
      </c>
      <c r="J32" s="59">
        <f t="shared" si="7"/>
        <v>-169</v>
      </c>
      <c r="K32" s="59">
        <f t="shared" si="7"/>
        <v>0</v>
      </c>
      <c r="L32" s="344">
        <f t="shared" si="1"/>
        <v>724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858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3" t="s">
        <v>817</v>
      </c>
      <c r="E38" s="593"/>
      <c r="F38" s="593" t="s">
        <v>861</v>
      </c>
      <c r="G38" s="593"/>
      <c r="H38" s="593"/>
      <c r="I38" s="593"/>
      <c r="J38" s="15" t="s">
        <v>853</v>
      </c>
      <c r="K38" s="15"/>
      <c r="L38" s="593" t="s">
        <v>868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7">
      <selection activeCell="K13" sqref="K1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ДОБРУДЖА ХОЛДИНГ АД 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124087299</v>
      </c>
      <c r="P2" s="483"/>
      <c r="Q2" s="483"/>
      <c r="R2" s="526"/>
    </row>
    <row r="3" spans="1:18" ht="15">
      <c r="A3" s="602" t="s">
        <v>5</v>
      </c>
      <c r="B3" s="603"/>
      <c r="C3" s="605">
        <f>'справка №1-БАЛАНС'!E5</f>
        <v>41090</v>
      </c>
      <c r="D3" s="605"/>
      <c r="E3" s="605"/>
      <c r="F3" s="485"/>
      <c r="G3" s="485"/>
      <c r="H3" s="485"/>
      <c r="I3" s="485"/>
      <c r="J3" s="485"/>
      <c r="K3" s="485"/>
      <c r="L3" s="485"/>
      <c r="M3" s="610" t="s">
        <v>4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1" t="s">
        <v>463</v>
      </c>
      <c r="B5" s="612"/>
      <c r="C5" s="599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8" t="s">
        <v>528</v>
      </c>
      <c r="R5" s="608" t="s">
        <v>529</v>
      </c>
    </row>
    <row r="6" spans="1:18" s="100" customFormat="1" ht="48">
      <c r="A6" s="613"/>
      <c r="B6" s="614"/>
      <c r="C6" s="600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9"/>
      <c r="R6" s="60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</v>
      </c>
      <c r="E11" s="189"/>
      <c r="F11" s="189"/>
      <c r="G11" s="74">
        <f t="shared" si="2"/>
        <v>5</v>
      </c>
      <c r="H11" s="65"/>
      <c r="I11" s="65"/>
      <c r="J11" s="74">
        <f t="shared" si="3"/>
        <v>5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48</v>
      </c>
      <c r="E13" s="189"/>
      <c r="F13" s="189"/>
      <c r="G13" s="74">
        <f t="shared" si="2"/>
        <v>48</v>
      </c>
      <c r="H13" s="65"/>
      <c r="I13" s="65"/>
      <c r="J13" s="74">
        <f t="shared" si="3"/>
        <v>48</v>
      </c>
      <c r="K13" s="65">
        <v>42</v>
      </c>
      <c r="L13" s="65">
        <v>4</v>
      </c>
      <c r="M13" s="65"/>
      <c r="N13" s="74">
        <f t="shared" si="4"/>
        <v>46</v>
      </c>
      <c r="O13" s="65"/>
      <c r="P13" s="65"/>
      <c r="Q13" s="74">
        <f t="shared" si="0"/>
        <v>46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55</v>
      </c>
      <c r="E17" s="194">
        <f>SUM(E9:E16)</f>
        <v>0</v>
      </c>
      <c r="F17" s="194">
        <f>SUM(F9:F16)</f>
        <v>0</v>
      </c>
      <c r="G17" s="74">
        <f t="shared" si="2"/>
        <v>55</v>
      </c>
      <c r="H17" s="75">
        <f>SUM(H9:H16)</f>
        <v>0</v>
      </c>
      <c r="I17" s="75">
        <f>SUM(I9:I16)</f>
        <v>0</v>
      </c>
      <c r="J17" s="74">
        <f t="shared" si="3"/>
        <v>55</v>
      </c>
      <c r="K17" s="75">
        <f>SUM(K9:K16)</f>
        <v>46</v>
      </c>
      <c r="L17" s="75">
        <f>SUM(L9:L16)</f>
        <v>6</v>
      </c>
      <c r="M17" s="75">
        <f>SUM(M9:M16)</f>
        <v>0</v>
      </c>
      <c r="N17" s="74">
        <f t="shared" si="4"/>
        <v>52</v>
      </c>
      <c r="O17" s="75">
        <f>SUM(O9:O16)</f>
        <v>0</v>
      </c>
      <c r="P17" s="75">
        <f>SUM(P9:P16)</f>
        <v>0</v>
      </c>
      <c r="Q17" s="74">
        <f t="shared" si="5"/>
        <v>52</v>
      </c>
      <c r="R17" s="74">
        <f t="shared" si="6"/>
        <v>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321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321</v>
      </c>
      <c r="H27" s="70">
        <f t="shared" si="8"/>
        <v>0</v>
      </c>
      <c r="I27" s="70">
        <f t="shared" si="8"/>
        <v>0</v>
      </c>
      <c r="J27" s="71">
        <f t="shared" si="3"/>
        <v>321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170</v>
      </c>
      <c r="E30" s="189"/>
      <c r="F30" s="189"/>
      <c r="G30" s="74">
        <f t="shared" si="2"/>
        <v>170</v>
      </c>
      <c r="H30" s="72"/>
      <c r="I30" s="72"/>
      <c r="J30" s="74">
        <f t="shared" si="3"/>
        <v>170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170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151</v>
      </c>
      <c r="E31" s="189"/>
      <c r="F31" s="189"/>
      <c r="G31" s="74">
        <f t="shared" si="2"/>
        <v>151</v>
      </c>
      <c r="H31" s="72"/>
      <c r="I31" s="72"/>
      <c r="J31" s="74">
        <f t="shared" si="3"/>
        <v>151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151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4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4</v>
      </c>
      <c r="H32" s="73">
        <f t="shared" si="11"/>
        <v>0</v>
      </c>
      <c r="I32" s="73">
        <f t="shared" si="11"/>
        <v>0</v>
      </c>
      <c r="J32" s="74">
        <f t="shared" si="3"/>
        <v>4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4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4</v>
      </c>
      <c r="E33" s="189"/>
      <c r="F33" s="189"/>
      <c r="G33" s="74">
        <f t="shared" si="2"/>
        <v>4</v>
      </c>
      <c r="H33" s="72"/>
      <c r="I33" s="72"/>
      <c r="J33" s="74">
        <f t="shared" si="3"/>
        <v>4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4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325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325</v>
      </c>
      <c r="H38" s="75">
        <f t="shared" si="12"/>
        <v>0</v>
      </c>
      <c r="I38" s="75">
        <f t="shared" si="12"/>
        <v>0</v>
      </c>
      <c r="J38" s="74">
        <f t="shared" si="3"/>
        <v>325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380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380</v>
      </c>
      <c r="H40" s="438">
        <f t="shared" si="13"/>
        <v>0</v>
      </c>
      <c r="I40" s="438">
        <f t="shared" si="13"/>
        <v>0</v>
      </c>
      <c r="J40" s="438">
        <f t="shared" si="13"/>
        <v>380</v>
      </c>
      <c r="K40" s="438">
        <f t="shared" si="13"/>
        <v>46</v>
      </c>
      <c r="L40" s="438">
        <f t="shared" si="13"/>
        <v>6</v>
      </c>
      <c r="M40" s="438">
        <f t="shared" si="13"/>
        <v>0</v>
      </c>
      <c r="N40" s="438">
        <f t="shared" si="13"/>
        <v>52</v>
      </c>
      <c r="O40" s="438">
        <f t="shared" si="13"/>
        <v>0</v>
      </c>
      <c r="P40" s="438">
        <f t="shared" si="13"/>
        <v>0</v>
      </c>
      <c r="Q40" s="438">
        <f t="shared" si="13"/>
        <v>52</v>
      </c>
      <c r="R40" s="438">
        <f t="shared" si="13"/>
        <v>328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1"/>
      <c r="L44" s="601"/>
      <c r="M44" s="601"/>
      <c r="N44" s="601"/>
      <c r="O44" s="606" t="s">
        <v>872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B110" sqref="B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607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1" t="str">
        <f>'справка №1-БАЛАНС'!E3</f>
        <v>ДОБРУДЖА ХОЛДИНГ АД </v>
      </c>
      <c r="C3" s="622"/>
      <c r="D3" s="526" t="s">
        <v>2</v>
      </c>
      <c r="E3" s="107">
        <f>'справка №1-БАЛАНС'!H3</f>
        <v>124087299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41090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176</v>
      </c>
      <c r="D38" s="105">
        <f>SUM(D39:D42)</f>
        <v>65</v>
      </c>
      <c r="E38" s="121">
        <f>SUM(E39:E42)</f>
        <v>111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176</v>
      </c>
      <c r="D42" s="108">
        <v>65</v>
      </c>
      <c r="E42" s="120">
        <f t="shared" si="0"/>
        <v>111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181</v>
      </c>
      <c r="D43" s="104">
        <f>D24+D28+D29+D31+D30+D32+D33+D38</f>
        <v>70</v>
      </c>
      <c r="E43" s="118">
        <f>E24+E28+E29+E31+E30+E32+E33+E38</f>
        <v>111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181</v>
      </c>
      <c r="D44" s="103">
        <f>D43+D21+D19+D9</f>
        <v>70</v>
      </c>
      <c r="E44" s="118">
        <f>E43+E21+E19+E9</f>
        <v>111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799</v>
      </c>
      <c r="D71" s="105">
        <f>SUM(D72:D74)</f>
        <v>0</v>
      </c>
      <c r="E71" s="105">
        <f>SUM(E72:E74)</f>
        <v>799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799</v>
      </c>
      <c r="D73" s="108"/>
      <c r="E73" s="119">
        <f t="shared" si="1"/>
        <v>799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/>
      <c r="D87" s="108"/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802</v>
      </c>
      <c r="D96" s="104">
        <f>D85+D80+D75+D71+D95</f>
        <v>3</v>
      </c>
      <c r="E96" s="104">
        <f>E85+E80+E75+E71+E95</f>
        <v>799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802</v>
      </c>
      <c r="D97" s="104">
        <f>D96+D68+D66</f>
        <v>3</v>
      </c>
      <c r="E97" s="104">
        <f>E96+E68+E66</f>
        <v>799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778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876</v>
      </c>
      <c r="B109" s="616"/>
      <c r="C109" s="616" t="s">
        <v>867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875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7" bottom="0.19" header="0.17" footer="0.17"/>
  <pageSetup horizontalDpi="300" verticalDpi="300" orientation="landscape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ДОБРУДЖА ХОЛДИНГ АД 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124087299</v>
      </c>
    </row>
    <row r="5" spans="1:9" ht="15">
      <c r="A5" s="501" t="s">
        <v>5</v>
      </c>
      <c r="B5" s="624">
        <f>'справка №1-БАЛАНС'!E5</f>
        <v>41090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210</v>
      </c>
      <c r="D12" s="98"/>
      <c r="E12" s="98"/>
      <c r="F12" s="98">
        <v>321</v>
      </c>
      <c r="G12" s="98"/>
      <c r="H12" s="98"/>
      <c r="I12" s="434">
        <f>F12+G12-H12</f>
        <v>321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210</v>
      </c>
      <c r="D17" s="85">
        <f t="shared" si="1"/>
        <v>0</v>
      </c>
      <c r="E17" s="85">
        <f t="shared" si="1"/>
        <v>0</v>
      </c>
      <c r="F17" s="85">
        <f t="shared" si="1"/>
        <v>321</v>
      </c>
      <c r="G17" s="85">
        <f t="shared" si="1"/>
        <v>0</v>
      </c>
      <c r="H17" s="85">
        <f t="shared" si="1"/>
        <v>0</v>
      </c>
      <c r="I17" s="434">
        <f t="shared" si="0"/>
        <v>321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6"/>
      <c r="C30" s="626"/>
      <c r="D30" s="459" t="s">
        <v>817</v>
      </c>
      <c r="E30" s="625" t="s">
        <v>861</v>
      </c>
      <c r="F30" s="625"/>
      <c r="G30" s="625"/>
      <c r="H30" s="420" t="s">
        <v>779</v>
      </c>
      <c r="I30" s="625" t="s">
        <v>874</v>
      </c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8">
      <selection activeCell="A168" sqref="A167:A16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0" t="str">
        <f>'справка №1-БАЛАНС'!E3</f>
        <v>ДОБРУДЖА ХОЛДИНГ АД </v>
      </c>
      <c r="C5" s="630"/>
      <c r="D5" s="630"/>
      <c r="E5" s="570" t="s">
        <v>2</v>
      </c>
      <c r="F5" s="451">
        <f>'справка №1-БАЛАНС'!H3</f>
        <v>124087299</v>
      </c>
    </row>
    <row r="6" spans="1:13" ht="15" customHeight="1">
      <c r="A6" s="27" t="s">
        <v>820</v>
      </c>
      <c r="B6" s="631">
        <f>'справка №1-БАЛАНС'!E5</f>
        <v>41090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 hidden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 hidden="1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877</v>
      </c>
      <c r="B46" s="40"/>
      <c r="C46" s="441">
        <v>28</v>
      </c>
      <c r="D46" s="577">
        <v>44.65</v>
      </c>
      <c r="E46" s="441"/>
      <c r="F46" s="443">
        <f>C46-E46</f>
        <v>28</v>
      </c>
    </row>
    <row r="47" spans="1:6" ht="12.75">
      <c r="A47" s="36" t="s">
        <v>878</v>
      </c>
      <c r="B47" s="40"/>
      <c r="C47" s="441">
        <v>17</v>
      </c>
      <c r="D47" s="441">
        <v>34</v>
      </c>
      <c r="E47" s="441"/>
      <c r="F47" s="443">
        <f aca="true" t="shared" si="2" ref="F47:F60">C47-E47</f>
        <v>17</v>
      </c>
    </row>
    <row r="48" spans="1:6" ht="12.75">
      <c r="A48" s="36" t="s">
        <v>879</v>
      </c>
      <c r="B48" s="40"/>
      <c r="C48" s="441">
        <v>68</v>
      </c>
      <c r="D48" s="577">
        <v>45.6</v>
      </c>
      <c r="E48" s="441"/>
      <c r="F48" s="443">
        <f t="shared" si="2"/>
        <v>68</v>
      </c>
    </row>
    <row r="49" spans="1:6" ht="12.75">
      <c r="A49" s="36" t="s">
        <v>880</v>
      </c>
      <c r="B49" s="40"/>
      <c r="C49" s="441">
        <v>9</v>
      </c>
      <c r="D49" s="441">
        <v>21.17</v>
      </c>
      <c r="E49" s="441">
        <v>9</v>
      </c>
      <c r="F49" s="443">
        <f t="shared" si="2"/>
        <v>0</v>
      </c>
    </row>
    <row r="50" spans="1:6" ht="12.75">
      <c r="A50" s="36" t="s">
        <v>881</v>
      </c>
      <c r="B50" s="37"/>
      <c r="C50" s="441">
        <v>24</v>
      </c>
      <c r="D50" s="577">
        <v>27.65</v>
      </c>
      <c r="E50" s="441"/>
      <c r="F50" s="443">
        <f t="shared" si="2"/>
        <v>24</v>
      </c>
    </row>
    <row r="51" spans="1:6" ht="12.75">
      <c r="A51" s="36" t="s">
        <v>882</v>
      </c>
      <c r="B51" s="37"/>
      <c r="C51" s="441">
        <v>5</v>
      </c>
      <c r="D51" s="441">
        <v>40.91</v>
      </c>
      <c r="E51" s="441"/>
      <c r="F51" s="443">
        <f t="shared" si="2"/>
        <v>5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151</v>
      </c>
      <c r="D61" s="429"/>
      <c r="E61" s="429">
        <f>SUM(E46:E60)</f>
        <v>9</v>
      </c>
      <c r="F61" s="442">
        <f>SUM(F46:F60)</f>
        <v>142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883</v>
      </c>
      <c r="B63" s="40"/>
      <c r="C63" s="441">
        <v>168</v>
      </c>
      <c r="D63" s="577">
        <v>4.25</v>
      </c>
      <c r="E63" s="441">
        <v>168</v>
      </c>
      <c r="F63" s="443">
        <f>C63-E63</f>
        <v>0</v>
      </c>
    </row>
    <row r="64" spans="1:6" ht="12.75">
      <c r="A64" s="36" t="s">
        <v>884</v>
      </c>
      <c r="B64" s="40"/>
      <c r="C64" s="441">
        <v>2</v>
      </c>
      <c r="D64" s="441">
        <v>10.23</v>
      </c>
      <c r="E64" s="441"/>
      <c r="F64" s="443">
        <f aca="true" t="shared" si="3" ref="F64:F77">C64-E64</f>
        <v>2</v>
      </c>
    </row>
    <row r="65" spans="1:6" ht="12.75" hidden="1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170</v>
      </c>
      <c r="D78" s="429"/>
      <c r="E78" s="429">
        <f>SUM(E63:E77)</f>
        <v>168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321</v>
      </c>
      <c r="D79" s="429"/>
      <c r="E79" s="429">
        <f>E78+E61+E44+E27</f>
        <v>177</v>
      </c>
      <c r="F79" s="442">
        <f>F78+F61+F44+F27</f>
        <v>144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 hidden="1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 hidden="1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 hidden="1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 hidden="1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865</v>
      </c>
      <c r="B151" s="453"/>
      <c r="C151" s="632" t="s">
        <v>885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886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Petar</cp:lastModifiedBy>
  <cp:lastPrinted>2012-07-27T14:08:31Z</cp:lastPrinted>
  <dcterms:created xsi:type="dcterms:W3CDTF">2000-06-29T12:02:40Z</dcterms:created>
  <dcterms:modified xsi:type="dcterms:W3CDTF">2012-07-31T09:18:44Z</dcterms:modified>
  <cp:category/>
  <cp:version/>
  <cp:contentType/>
  <cp:contentStatus/>
</cp:coreProperties>
</file>