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<sst xmlns="http://schemas.openxmlformats.org/spreadsheetml/2006/main" count="1069" uniqueCount="911">
  <si>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</si>
  <si>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</si>
  <si>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</si>
  <si>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</si>
  <si>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</si>
  <si>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</si>
  <si>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</si>
  <si>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</si>
  <si>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</si>
  <si>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</si>
  <si>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</si>
  <si>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</si>
  <si>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</si>
  <si>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</si>
  <si>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</si>
  <si>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</si>
  <si>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</si>
  <si>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</si>
  <si>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</si>
  <si>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</si>
  <si>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</si>
  <si>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</si>
  <si>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</si>
  <si>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</si>
  <si>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</si>
  <si>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</si>
  <si>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</si>
  <si>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</si>
  <si>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</si>
  <si>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</si>
  <si>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</si>
  <si>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</si>
  <si>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</si>
  <si>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</si>
  <si>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</si>
  <si>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</si>
  <si>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</si>
  <si>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</si>
  <si>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</si>
  <si>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</si>
  <si>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</si>
  <si>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</si>
  <si>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</si>
  <si>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</si>
  <si>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</si>
  <si>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</si>
  <si>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</si>
  <si>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</si>
  <si>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</si>
  <si>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</si>
  <si>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</si>
  <si>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</si>
  <si>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</si>
  <si>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</si>
  <si>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</si>
  <si>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</si>
  <si>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</si>
  <si>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</si>
  <si>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</si>
  <si>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</si>
  <si>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</si>
  <si>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</si>
  <si>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</si>
  <si>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</si>
  <si>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</si>
  <si>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</si>
  <si>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</si>
  <si>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</si>
  <si>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</si>
  <si>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</si>
  <si>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</si>
  <si>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</si>
  <si>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</si>
  <si>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</si>
  <si>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</si>
  <si>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</si>
  <si>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</si>
  <si>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</si>
  <si>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</si>
  <si>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</si>
  <si>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</si>
  <si>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</si>
  <si>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</si>
  <si>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</si>
  <si>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</si>
  <si>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</si>
  <si>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</si>
  <si>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</si>
  <si>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</si>
  <si>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</si>
  <si>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</si>
  <si>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</si>
  <si>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</si>
  <si>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</si>
  <si>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</si>
  <si>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</si>
  <si>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</si>
  <si>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</si>
  <si>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</si>
  <si>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</si>
  <si>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</si>
  <si>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</si>
  <si>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</si>
  <si>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</si>
  <si>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</si>
  <si>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</si>
  <si>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</si>
  <si>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</si>
  <si>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</si>
  <si>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</si>
  <si>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</si>
  <si>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</si>
  <si>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</si>
  <si>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</si>
  <si>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</si>
  <si>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</si>
  <si>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</si>
  <si>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</si>
  <si>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</si>
  <si>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</si>
  <si>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</si>
  <si>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</si>
  <si>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</si>
  <si>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</si>
  <si>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</si>
  <si>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</si>
  <si>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</si>
  <si>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</si>
  <si>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</si>
  <si>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</si>
  <si>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</si>
  <si>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</si>
  <si>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</si>
  <si>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</si>
  <si>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</si>
  <si>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</si>
  <si>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</si>
  <si>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</si>
  <si>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</si>
  <si>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</si>
  <si>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</si>
  <si>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</si>
  <si>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</si>
  <si>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</si>
  <si>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</si>
  <si>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</si>
  <si>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</si>
  <si>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</si>
  <si>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</si>
  <si>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</si>
  <si>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</si>
  <si>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</si>
  <si>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</si>
  <si>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</si>
  <si>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</si>
  <si>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</si>
  <si>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</si>
  <si>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</si>
  <si>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</si>
  <si>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</si>
  <si>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</si>
  <si>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</si>
  <si>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</si>
  <si>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</si>
  <si>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</si>
  <si>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</si>
  <si>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</si>
  <si>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</si>
  <si>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</si>
  <si>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</si>
  <si>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</si>
  <si>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</si>
  <si>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</si>
  <si>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</si>
  <si>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</si>
  <si>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</si>
  <si>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</si>
  <si>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</si>
  <si>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</si>
  <si>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</si>
  <si>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</si>
  <si>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</si>
  <si>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</si>
  <si>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</si>
  <si>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</si>
  <si>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</si>
  <si>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</si>
  <si>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</si>
  <si>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</si>
  <si>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</si>
  <si>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</si>
  <si>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</si>
  <si>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</si>
  <si>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</si>
  <si>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</si>
  <si>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</si>
  <si>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</si>
  <si>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</si>
  <si>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</si>
  <si>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</si>
  <si>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</si>
  <si>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</si>
  <si>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</si>
  <si>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</si>
  <si>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</si>
  <si>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</si>
  <si>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</si>
  <si>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</si>
  <si>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</si>
  <si>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</si>
  <si>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</si>
  <si>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</si>
  <si>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</si>
  <si>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</si>
  <si>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</si>
  <si>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</si>
  <si>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</si>
  <si>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</si>
  <si>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</si>
  <si>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</si>
  <si>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</si>
  <si>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</si>
  <si>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</si>
  <si>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</si>
  <si>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</si>
  <si>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</si>
  <si>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</si>
  <si>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</si>
  <si>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</si>
  <si>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</si>
  <si>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</si>
  <si>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</si>
  <si>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</si>
  <si>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</si>
  <si>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</si>
  <si>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</si>
  <si>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</si>
  <si>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</si>
  <si>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</si>
  <si>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</si>
  <si>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</si>
  <si>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</si>
  <si>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</si>
  <si>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</si>
  <si>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</si>
  <si>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</si>
  <si>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</si>
  <si>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</si>
  <si>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</si>
  <si>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</si>
  <si>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</si>
  <si>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</si>
  <si>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</si>
  <si>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</si>
  <si>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</si>
  <si>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</si>
  <si>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</si>
  <si>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</si>
  <si>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</si>
  <si>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</si>
  <si>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</si>
  <si>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</si>
  <si>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</si>
  <si>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</si>
  <si>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</si>
  <si>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</si>
  <si>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</si>
  <si>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</si>
  <si>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</si>
  <si>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</si>
  <si>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</si>
  <si>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</si>
  <si>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</si>
  <si>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</si>
  <si>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</si>
  <si>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</si>
  <si>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</si>
  <si>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</si>
  <si>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</si>
  <si>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</si>
  <si>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</si>
  <si>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</si>
  <si>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</si>
  <si>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</si>
  <si>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</si>
  <si>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</si>
  <si>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</si>
  <si>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</si>
  <si>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</si>
  <si>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</si>
  <si>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</si>
  <si>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</si>
  <si>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</si>
  <si>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</si>
  <si>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</si>
  <si>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</si>
  <si>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</si>
  <si>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</si>
  <si>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</si>
  <si>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</si>
  <si>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</si>
  <si>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</si>
  <si>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</si>
  <si>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</si>
  <si>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</si>
  <si>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</si>
  <si>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</si>
  <si>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</si>
  <si>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</si>
  <si>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</si>
  <si>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</si>
  <si>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</si>
  <si>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</si>
  <si>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</si>
  <si>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</si>
  <si>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</si>
  <si>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</si>
  <si>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</si>
  <si>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</si>
  <si>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</si>
  <si>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</si>
  <si>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</si>
  <si>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</si>
  <si>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</si>
  <si>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</si>
  <si>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</si>
  <si>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</si>
  <si>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</si>
  <si>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</si>
  <si>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</si>
  <si>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</si>
  <si>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</si>
  <si>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</si>
  <si>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</si>
  <si>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</si>
  <si>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</si>
  <si>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</si>
  <si>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</si>
  <si>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</si>
  <si>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</si>
  <si>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</si>
  <si>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</si>
  <si>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</si>
  <si>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</si>
  <si>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</si>
  <si>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</si>
  <si>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</si>
  <si>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</si>
  <si>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</si>
  <si>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</si>
  <si>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</si>
  <si>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</si>
  <si>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</si>
  <si>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</si>
  <si>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</si>
  <si>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</si>
  <si>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</si>
  <si>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</si>
  <si>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</si>
  <si>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</si>
  <si>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</si>
  <si>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</si>
  <si>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</si>
  <si>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</si>
  <si>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</si>
  <si>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</si>
  <si>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</si>
  <si>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</si>
  <si>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</si>
  <si>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</si>
  <si>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</si>
  <si>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</si>
  <si>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</si>
  <si>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</si>
  <si>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</si>
  <si>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</si>
  <si>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</si>
  <si>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</si>
  <si>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</si>
  <si>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</si>
  <si>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</si>
  <si>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</si>
  <si>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</si>
  <si>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</si>
  <si>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</si>
  <si>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</si>
  <si>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</si>
  <si>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</si>
  <si>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</si>
  <si>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</si>
  <si>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</si>
  <si>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</si>
  <si>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</si>
  <si>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</si>
  <si>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</si>
  <si>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</si>
  <si>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</si>
  <si>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</si>
  <si>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</si>
  <si>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</si>
  <si>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</si>
  <si>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</si>
  <si>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</si>
  <si>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</si>
  <si>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</si>
  <si>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</si>
  <si>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</si>
  <si>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</si>
  <si>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</si>
  <si>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</si>
  <si>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</si>
  <si>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</si>
  <si>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</si>
  <si>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</si>
  <si>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</si>
  <si>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</si>
  <si>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</si>
  <si>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</si>
  <si>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</si>
  <si>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</si>
  <si>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</si>
  <si>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</si>
  <si>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</si>
  <si>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</si>
  <si>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</si>
  <si>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</si>
  <si>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</si>
  <si>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</si>
  <si>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</si>
  <si>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</si>
  <si>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</si>
  <si>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</si>
  <si>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</si>
  <si>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</si>
  <si>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</si>
  <si>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</si>
  <si>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</si>
  <si>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</si>
  <si>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</si>
  <si>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</si>
  <si>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</si>
  <si>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</si>
  <si>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</si>
  <si>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</si>
  <si>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</si>
  <si>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</si>
  <si>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</si>
  <si>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</si>
  <si>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</si>
  <si>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</si>
  <si>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</si>
  <si>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</si>
  <si>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</si>
  <si>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</si>
  <si>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</si>
  <si>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</si>
  <si>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</si>
  <si>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</si>
  <si>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</si>
  <si>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</si>
  <si>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</si>
  <si>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</si>
  <si>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</si>
  <si>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</si>
  <si>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</si>
  <si>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</si>
  <si>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</si>
  <si>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</si>
  <si>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</si>
  <si>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</si>
  <si>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</si>
  <si>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</si>
  <si>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</si>
  <si>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</si>
  <si>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</si>
  <si>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</si>
  <si>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</si>
  <si>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</si>
  <si>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</si>
  <si>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</si>
  <si>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</si>
  <si>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</si>
  <si>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</si>
  <si>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</si>
  <si>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</si>
  <si>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</si>
  <si>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</si>
  <si>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</si>
  <si>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</si>
  <si>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</si>
  <si>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</si>
  <si>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</si>
  <si>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</si>
  <si>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</si>
  <si>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</si>
  <si>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</si>
  <si>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</si>
  <si>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</si>
  <si>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</si>
  <si>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</si>
  <si>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</si>
  <si>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</si>
  <si>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</si>
  <si>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</si>
  <si>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</si>
  <si>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</si>
  <si>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</si>
  <si>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</si>
  <si>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</si>
  <si>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</si>
  <si>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</si>
  <si>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</si>
  <si>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</si>
  <si>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</si>
  <si>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</si>
  <si>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</si>
  <si>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</si>
  <si>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</si>
  <si>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</si>
  <si>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</si>
  <si>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</si>
  <si>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</si>
  <si>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</si>
  <si>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</si>
  <si>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</si>
  <si>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</si>
  <si>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</si>
  <si>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</si>
  <si>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</si>
  <si>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</si>
  <si>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</si>
  <si>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</si>
  <si>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</si>
  <si>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</si>
  <si>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</si>
  <si>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</si>
  <si>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</si>
  <si>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</si>
  <si>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</si>
  <si>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</si>
  <si>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</si>
  <si>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</si>
  <si>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</si>
  <si>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</si>
  <si>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</si>
  <si>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</si>
  <si>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</si>
  <si>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</si>
  <si>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</si>
  <si>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</si>
  <si>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</si>
  <si>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</si>
  <si>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</si>
  <si>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</si>
  <si>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</si>
  <si>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</si>
  <si>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</si>
  <si>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</si>
  <si>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</si>
  <si>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</si>
  <si>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</si>
  <si>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</si>
  <si>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</si>
  <si>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</si>
  <si>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</si>
  <si>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</si>
  <si>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</si>
  <si>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</si>
  <si>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</si>
  <si>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</si>
  <si>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</si>
  <si>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</si>
  <si>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</si>
  <si>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</si>
  <si>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</si>
  <si>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</si>
  <si>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</si>
  <si>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</si>
  <si>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</si>
  <si>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</si>
  <si>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</si>
  <si>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</si>
  <si>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</si>
  <si>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</si>
  <si>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</si>
  <si>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</si>
  <si>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</si>
  <si>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</si>
  <si>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</si>
  <si>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</si>
  <si>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</si>
  <si>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</si>
  <si>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</si>
  <si>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</si>
  <si>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</si>
  <si>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</si>
  <si>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</si>
  <si>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</si>
  <si>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</si>
  <si>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</si>
  <si>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</si>
  <si>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</si>
  <si>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</si>
  <si>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</si>
  <si>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</si>
  <si>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</si>
  <si>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</si>
  <si>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</si>
  <si>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</si>
  <si>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</si>
  <si>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</si>
  <si>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</si>
  <si>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</si>
  <si>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</si>
  <si>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</si>
  <si>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</si>
  <si>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</si>
  <si>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</si>
  <si>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</si>
  <si>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</si>
  <si>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</si>
  <si>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</si>
  <si>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</si>
  <si>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</si>
  <si>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</si>
  <si>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</si>
  <si>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</si>
  <si>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</si>
  <si>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</si>
  <si>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</si>
  <si>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</si>
  <si>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</si>
  <si>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</si>
  <si>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</si>
  <si>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</si>
  <si>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</si>
  <si>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</si>
  <si>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</si>
  <si>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</si>
  <si>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</si>
  <si>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</si>
  <si>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</si>
  <si>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</si>
  <si>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</si>
  <si>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</si>
  <si>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</si>
  <si>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</si>
  <si>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</si>
  <si>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</si>
  <si>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</si>
  <si>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</si>
  <si>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</si>
  <si>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</si>
  <si>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</si>
  <si>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</si>
  <si>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</si>
  <si>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</si>
  <si>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</si>
  <si>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</si>
  <si>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</si>
  <si>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</si>
  <si>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</si>
  <si>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</si>
  <si>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</si>
  <si>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</si>
  <si>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</si>
  <si>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</si>
  <si>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</si>
  <si>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</si>
  <si>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</si>
  <si>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</si>
  <si>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</si>
  <si>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</si>
  <si>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</si>
  <si>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</si>
  <si>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</si>
  <si>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</si>
  <si>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</si>
  <si>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</si>
  <si>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</si>
  <si>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</si>
  <si>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</si>
  <si>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</si>
  <si>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</si>
  <si>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</si>
  <si>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</si>
  <si>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</si>
  <si>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</si>
  <si>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</si>
  <si>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</si>
  <si>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</si>
  <si>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</si>
  <si>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</si>
  <si>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</si>
  <si>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</si>
  <si>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</si>
  <si>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</si>
  <si>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</si>
  <si>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</si>
  <si>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</si>
  <si>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</si>
  <si>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</si>
  <si>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</si>
  <si>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</si>
  <si>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</si>
  <si>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</si>
  <si>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</si>
  <si>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</si>
  <si>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</si>
  <si>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</si>
  <si>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</si>
  <si>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</si>
  <si>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</si>
  <si>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</si>
  <si>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</si>
  <si>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</si>
  <si>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</si>
  <si>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</si>
  <si>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</si>
  <si>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</si>
  <si>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</si>
  <si>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</si>
  <si>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</si>
  <si>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</si>
  <si>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</si>
  <si>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</si>
  <si>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</si>
  <si>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</si>
  <si>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</si>
  <si>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</si>
  <si>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</si>
  <si>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</si>
  <si>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</si>
  <si>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</si>
  <si>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</si>
  <si>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</si>
  <si>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</si>
  <si>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</si>
  <si>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</si>
  <si>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</si>
  <si>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</si>
  <si>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</si>
  <si>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</si>
  <si>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</si>
  <si>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</si>
  <si>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</si>
  <si>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</si>
  <si>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</si>
  <si>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</si>
  <si>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</si>
  <si>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</si>
  <si>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</si>
  <si>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</si>
  <si>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</si>
  <si>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</si>
  <si>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</si>
  <si>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</si>
  <si>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</si>
  <si>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</si>
  <si>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</si>
  <si>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</si>
  <si>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</si>
  <si>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</si>
  <si>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</si>
  <si>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</si>
  <si>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</si>
  <si>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</si>
  <si>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</si>
  <si>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</si>
  <si>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</si>
  <si>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</si>
  <si>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</si>
  <si>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</si>
  <si>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</si>
  <si>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</si>
  <si>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</si>
  <si>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</si>
  <si>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</si>
  <si>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</si>
  <si>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</si>
  <si>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</si>
  <si>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</si>
  <si>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</si>
  <si>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</si>
  <si>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</si>
  <si>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</si>
  <si>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</si>
  <si>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</si>
  <si>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</si>
  <si>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</si>
  <si>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</si>
  <si>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</si>
  <si>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</si>
  <si>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</si>
  <si>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</si>
  <si>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</si>
  <si>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</si>
  <si>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</si>
  <si>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</si>
  <si>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</si>
  <si>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</si>
  <si>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</si>
  <si>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</si>
  <si>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</si>
  <si>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</si>
  <si>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</si>
  <si>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</si>
  <si>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</si>
  <si>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</si>
  <si>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</si>
  <si>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</si>
  <si>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</si>
  <si>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</si>
  <si>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</si>
  <si>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</si>
  <si>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</si>
  <si>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</si>
  <si>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</si>
  <si>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</si>
  <si>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</si>
  <si>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</si>
  <si>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</si>
  <si>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</si>
  <si>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</si>
  <si>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</si>
  <si>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</si>
  <si>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</si>
  <si>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</si>
  <si>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</si>
  <si>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</si>
  <si>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</si>
  <si>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</si>
  <si>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</si>
  <si>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</si>
  <si>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</si>
  <si>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</si>
  <si>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</si>
  <si>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</si>
  <si>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</si>
  <si>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</si>
  <si>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</si>
  <si>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</si>
  <si>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</si>
  <si>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</si>
  <si>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</si>
  <si>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</si>
  <si>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</si>
  <si>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</si>
  <si>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</si>
  <si>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</si>
  <si>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</si>
  <si>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</si>
  <si>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</si>
  <si>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</si>
  <si>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</si>
  <si>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</si>
  <si>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</si>
  <si>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</si>
  <si>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</si>
  <si>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</si>
  <si>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</si>
  <si>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</si>
  <si>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</si>
  <si>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>2.Химремонтстрой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</si>
  <si>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</si>
  <si>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</si>
  <si>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</si>
  <si>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</si>
  <si>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</si>
  <si>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</si>
  <si>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</si>
  <si>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</si>
  <si>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</si>
  <si>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</si>
  <si>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</si>
  <si>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</si>
  <si>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</si>
  <si>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</si>
  <si>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</si>
  <si>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</si>
  <si>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</si>
  <si>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</si>
  <si>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</si>
  <si>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</si>
  <si>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</si>
  <si>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</si>
  <si>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</si>
  <si>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</si>
  <si>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</si>
  <si>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>5.ВИК САНДВИК ИХБ ДИЗАЙН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</si>
  <si>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</si>
  <si>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</si>
  <si>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</si>
  <si>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</si>
  <si>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</si>
  <si>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4. Скития ЛТД</t>
  </si>
  <si>
    <t>5. Одрия ЛТД</t>
  </si>
  <si>
    <t>2. Марциана  Лтд</t>
  </si>
  <si>
    <t>3. Емона Лтд</t>
  </si>
  <si>
    <t xml:space="preserve">Забележка: в парични потоци от финансова  дейност са включени нетните  парични средства по продажбата на права на акционерите. </t>
  </si>
  <si>
    <t>Дата на съставяне:28.082009 г.</t>
  </si>
  <si>
    <t>Предходен период-рекласифициран</t>
  </si>
  <si>
    <t>28.08. 2009г.</t>
  </si>
  <si>
    <t xml:space="preserve"> към 30 септември 2009 г.</t>
  </si>
  <si>
    <t>Дата на съставяне: 28.11.2009г.</t>
  </si>
  <si>
    <t xml:space="preserve">Вид на отчета: консолидиран </t>
  </si>
  <si>
    <t xml:space="preserve">Дата на съставяне: 28.11 2009 г.                                      </t>
  </si>
  <si>
    <t xml:space="preserve">Дата  на съставяне:28.11.2009г                                                                                                                          </t>
  </si>
  <si>
    <t xml:space="preserve">Дата на съставяне:28.11.2009                    </t>
  </si>
  <si>
    <t>Дата на съставяне:28.11.2009 г.</t>
  </si>
  <si>
    <r>
      <t xml:space="preserve">Дата на съставяне: </t>
    </r>
    <r>
      <rPr>
        <sz val="10"/>
        <rFont val="Times New Roman"/>
        <family val="1"/>
      </rPr>
      <t>28.11.2009г.</t>
    </r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</si>
</sst>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851</v>
      </c>
      <c r="F3" s="217" t="s">
        <v>2</v>
      </c>
      <c r="G3" s="172"/>
      <c r="H3" s="461">
        <v>121631219</v>
      </c>
    </row>
    <row r="4" spans="1:8" ht="15">
      <c r="A4" s="582" t="s">
        <v>888</v>
      </c>
      <c r="B4" s="588"/>
      <c r="C4" s="588"/>
      <c r="D4" s="588"/>
      <c r="E4" s="504" t="s">
        <v>870</v>
      </c>
      <c r="F4" s="584" t="s">
        <v>3</v>
      </c>
      <c r="G4" s="585"/>
      <c r="H4" s="461">
        <v>62</v>
      </c>
    </row>
    <row r="5" spans="1:8" ht="15">
      <c r="A5" s="582" t="s">
        <v>4</v>
      </c>
      <c r="B5" s="583"/>
      <c r="C5" s="583"/>
      <c r="D5" s="583"/>
      <c r="E5" s="505" t="s">
        <v>903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43226</v>
      </c>
      <c r="D11" s="151">
        <v>43226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33171</v>
      </c>
      <c r="D12" s="151">
        <v>34093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17274</v>
      </c>
      <c r="D13" s="151">
        <v>19050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18947</v>
      </c>
      <c r="D14" s="151">
        <v>18722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27506</v>
      </c>
      <c r="D15" s="151">
        <v>2059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634</v>
      </c>
      <c r="D16" s="151">
        <v>688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50836</v>
      </c>
      <c r="D17" s="151">
        <v>40795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1306</v>
      </c>
      <c r="D18" s="151">
        <v>178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192900</v>
      </c>
      <c r="D19" s="155">
        <f>SUM(D11:D18)</f>
        <v>158811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32</v>
      </c>
      <c r="D20" s="151">
        <v>34</v>
      </c>
      <c r="E20" s="237" t="s">
        <v>56</v>
      </c>
      <c r="F20" s="242" t="s">
        <v>57</v>
      </c>
      <c r="G20" s="158">
        <v>42662</v>
      </c>
      <c r="H20" s="158">
        <v>42693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11563</v>
      </c>
      <c r="H21" s="156">
        <f>SUM(H22:H24)</f>
        <v>11296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6097</v>
      </c>
      <c r="H22" s="152">
        <v>5829</v>
      </c>
    </row>
    <row r="23" spans="1:13" ht="15">
      <c r="A23" s="235" t="s">
        <v>65</v>
      </c>
      <c r="B23" s="241" t="s">
        <v>66</v>
      </c>
      <c r="C23" s="151">
        <v>281</v>
      </c>
      <c r="D23" s="151">
        <v>343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191</v>
      </c>
      <c r="D24" s="151">
        <v>237</v>
      </c>
      <c r="E24" s="237" t="s">
        <v>71</v>
      </c>
      <c r="F24" s="242" t="s">
        <v>72</v>
      </c>
      <c r="G24" s="152">
        <v>5466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3</v>
      </c>
      <c r="D25" s="151">
        <v>9</v>
      </c>
      <c r="E25" s="253" t="s">
        <v>75</v>
      </c>
      <c r="F25" s="245" t="s">
        <v>76</v>
      </c>
      <c r="G25" s="154">
        <f>G19+G20+G21</f>
        <v>78728</v>
      </c>
      <c r="H25" s="154">
        <f>H19+H20+H21</f>
        <v>78492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3867</v>
      </c>
      <c r="D26" s="151">
        <v>4365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4342</v>
      </c>
      <c r="D27" s="155">
        <f>SUM(D23:D26)</f>
        <v>4954</v>
      </c>
      <c r="E27" s="253" t="s">
        <v>82</v>
      </c>
      <c r="F27" s="242" t="s">
        <v>83</v>
      </c>
      <c r="G27" s="154">
        <f>SUM(G28:G30)</f>
        <v>77910</v>
      </c>
      <c r="H27" s="154">
        <f>SUM(H28:H30)</f>
        <v>66349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81695</v>
      </c>
      <c r="H28" s="152">
        <v>70134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-3785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5013</v>
      </c>
      <c r="H31" s="152">
        <v>11913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82923</v>
      </c>
      <c r="H33" s="154">
        <f>H27+H31+H32</f>
        <v>78262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841</v>
      </c>
      <c r="B34" s="244" t="s">
        <v>104</v>
      </c>
      <c r="C34" s="155">
        <f>SUM(C35:C38)</f>
        <v>14412</v>
      </c>
      <c r="D34" s="155">
        <f>SUM(D35:D38)</f>
        <v>13089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205407</v>
      </c>
      <c r="H36" s="154">
        <f>H25+H17+H33</f>
        <v>200510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14404</v>
      </c>
      <c r="D37" s="151">
        <v>13081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30308</v>
      </c>
      <c r="H39" s="158">
        <v>29614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33187</v>
      </c>
      <c r="H44" s="152">
        <v>5448</v>
      </c>
    </row>
    <row r="45" spans="1:15" ht="15">
      <c r="A45" s="235" t="s">
        <v>135</v>
      </c>
      <c r="B45" s="249" t="s">
        <v>136</v>
      </c>
      <c r="C45" s="155">
        <f>C34+C39+C44</f>
        <v>14412</v>
      </c>
      <c r="D45" s="155">
        <f>D34+D39+D44</f>
        <v>13089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21650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54837</v>
      </c>
      <c r="H49" s="154">
        <f>SUM(H43:H48)</f>
        <v>27098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447</v>
      </c>
      <c r="D50" s="151">
        <v>1052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447</v>
      </c>
      <c r="D51" s="155">
        <f>SUM(D47:D50)</f>
        <v>1052</v>
      </c>
      <c r="E51" s="251" t="s">
        <v>156</v>
      </c>
      <c r="F51" s="245" t="s">
        <v>157</v>
      </c>
      <c r="G51" s="152">
        <v>679</v>
      </c>
      <c r="H51" s="152">
        <v>845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5964</v>
      </c>
      <c r="H53" s="152">
        <v>5938</v>
      </c>
    </row>
    <row r="54" spans="1:8" ht="15">
      <c r="A54" s="235" t="s">
        <v>165</v>
      </c>
      <c r="B54" s="249" t="s">
        <v>166</v>
      </c>
      <c r="C54" s="151">
        <v>22</v>
      </c>
      <c r="D54" s="151">
        <v>0</v>
      </c>
      <c r="E54" s="237" t="s">
        <v>167</v>
      </c>
      <c r="F54" s="245" t="s">
        <v>168</v>
      </c>
      <c r="G54" s="152">
        <v>532</v>
      </c>
      <c r="H54" s="152">
        <v>262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218367</v>
      </c>
      <c r="D55" s="155">
        <f>D19+D20+D21+D27+D32+D45+D51+D53+D54</f>
        <v>184152</v>
      </c>
      <c r="E55" s="237" t="s">
        <v>171</v>
      </c>
      <c r="F55" s="261" t="s">
        <v>172</v>
      </c>
      <c r="G55" s="154">
        <f>G49+G51+G52+G53+G54</f>
        <v>62077</v>
      </c>
      <c r="H55" s="154">
        <f>H49+H51+H52+H53+H54</f>
        <v>34208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86158</v>
      </c>
      <c r="D58" s="151">
        <v>42226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3163</v>
      </c>
      <c r="D59" s="151">
        <v>3638</v>
      </c>
      <c r="E59" s="251" t="s">
        <v>180</v>
      </c>
      <c r="F59" s="242" t="s">
        <v>181</v>
      </c>
      <c r="G59" s="152">
        <v>1014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3</v>
      </c>
      <c r="E60" s="237" t="s">
        <v>184</v>
      </c>
      <c r="F60" s="242" t="s">
        <v>185</v>
      </c>
      <c r="G60" s="152">
        <v>735</v>
      </c>
      <c r="H60" s="152">
        <v>3627</v>
      </c>
    </row>
    <row r="61" spans="1:18" ht="15">
      <c r="A61" s="235" t="s">
        <v>186</v>
      </c>
      <c r="B61" s="244" t="s">
        <v>187</v>
      </c>
      <c r="C61" s="151">
        <v>58729</v>
      </c>
      <c r="D61" s="151">
        <v>26503</v>
      </c>
      <c r="E61" s="243" t="s">
        <v>188</v>
      </c>
      <c r="F61" s="272" t="s">
        <v>189</v>
      </c>
      <c r="G61" s="154">
        <f>SUM(G62:G68)</f>
        <v>84854</v>
      </c>
      <c r="H61" s="154">
        <f>SUM(H62:H68)</f>
        <v>88123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193</v>
      </c>
      <c r="H62" s="152">
        <v>316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182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148050</v>
      </c>
      <c r="D64" s="155">
        <f>SUM(D58:D63)</f>
        <v>72552</v>
      </c>
      <c r="E64" s="237" t="s">
        <v>199</v>
      </c>
      <c r="F64" s="242" t="s">
        <v>200</v>
      </c>
      <c r="G64" s="152">
        <v>16323</v>
      </c>
      <c r="H64" s="152">
        <v>13300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65415</v>
      </c>
      <c r="H65" s="152">
        <v>70715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1658</v>
      </c>
      <c r="H66" s="152">
        <v>2423</v>
      </c>
    </row>
    <row r="67" spans="1:8" ht="15">
      <c r="A67" s="235" t="s">
        <v>206</v>
      </c>
      <c r="B67" s="241" t="s">
        <v>207</v>
      </c>
      <c r="C67" s="151">
        <v>57</v>
      </c>
      <c r="D67" s="151">
        <v>874</v>
      </c>
      <c r="E67" s="237" t="s">
        <v>208</v>
      </c>
      <c r="F67" s="242" t="s">
        <v>209</v>
      </c>
      <c r="G67" s="152">
        <v>448</v>
      </c>
      <c r="H67" s="152">
        <v>722</v>
      </c>
    </row>
    <row r="68" spans="1:8" ht="15">
      <c r="A68" s="235" t="s">
        <v>210</v>
      </c>
      <c r="B68" s="241" t="s">
        <v>211</v>
      </c>
      <c r="C68" s="151">
        <v>5398</v>
      </c>
      <c r="D68" s="151">
        <v>4550</v>
      </c>
      <c r="E68" s="237" t="s">
        <v>212</v>
      </c>
      <c r="F68" s="242" t="s">
        <v>213</v>
      </c>
      <c r="G68" s="152">
        <v>817</v>
      </c>
      <c r="H68" s="152">
        <v>647</v>
      </c>
    </row>
    <row r="69" spans="1:8" ht="15">
      <c r="A69" s="235" t="s">
        <v>214</v>
      </c>
      <c r="B69" s="241" t="s">
        <v>215</v>
      </c>
      <c r="C69" s="151">
        <v>15099</v>
      </c>
      <c r="D69" s="151">
        <v>32550</v>
      </c>
      <c r="E69" s="251" t="s">
        <v>77</v>
      </c>
      <c r="F69" s="242" t="s">
        <v>216</v>
      </c>
      <c r="G69" s="152">
        <v>19656</v>
      </c>
      <c r="H69" s="152">
        <v>21054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158</v>
      </c>
      <c r="H70" s="152">
        <v>262</v>
      </c>
    </row>
    <row r="71" spans="1:18" ht="15">
      <c r="A71" s="235" t="s">
        <v>221</v>
      </c>
      <c r="B71" s="241" t="s">
        <v>222</v>
      </c>
      <c r="C71" s="151">
        <v>49</v>
      </c>
      <c r="D71" s="151">
        <v>47</v>
      </c>
      <c r="E71" s="253" t="s">
        <v>45</v>
      </c>
      <c r="F71" s="273" t="s">
        <v>223</v>
      </c>
      <c r="G71" s="161">
        <f>G59+G60+G61+G69+G70</f>
        <v>106417</v>
      </c>
      <c r="H71" s="161">
        <f>H59+H60+H61+H69+H70</f>
        <v>113066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1801</v>
      </c>
      <c r="D72" s="151">
        <v>1333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418</v>
      </c>
      <c r="D74" s="151">
        <v>791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22822</v>
      </c>
      <c r="D75" s="155">
        <f>SUM(D67:D74)</f>
        <v>40145</v>
      </c>
      <c r="E75" s="251" t="s">
        <v>159</v>
      </c>
      <c r="F75" s="245" t="s">
        <v>233</v>
      </c>
      <c r="G75" s="152">
        <v>133</v>
      </c>
      <c r="H75" s="152">
        <v>570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106550</v>
      </c>
      <c r="H79" s="162">
        <f>H71+H74+H75+H76</f>
        <v>113636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74</v>
      </c>
      <c r="D87" s="151">
        <v>126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13622</v>
      </c>
      <c r="D88" s="151">
        <v>70425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10018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13696</v>
      </c>
      <c r="D91" s="155">
        <f>SUM(D87:D90)</f>
        <v>80569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1407</v>
      </c>
      <c r="D92" s="151">
        <v>550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185975</v>
      </c>
      <c r="D93" s="155">
        <f>D64+D75+D84+D91+D92</f>
        <v>193816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404342</v>
      </c>
      <c r="D94" s="164">
        <f>D93+D55</f>
        <v>377968</v>
      </c>
      <c r="E94" s="449" t="s">
        <v>269</v>
      </c>
      <c r="F94" s="289" t="s">
        <v>270</v>
      </c>
      <c r="G94" s="165">
        <f>G36+G39+G55+G79</f>
        <v>404342</v>
      </c>
      <c r="H94" s="165">
        <f>H36+H39+H55+H79</f>
        <v>377968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904</v>
      </c>
      <c r="B98" s="432"/>
      <c r="C98" s="586" t="s">
        <v>856</v>
      </c>
      <c r="D98" s="586"/>
      <c r="E98" s="586"/>
      <c r="F98" s="586" t="s">
        <v>866</v>
      </c>
      <c r="G98" s="587"/>
      <c r="H98" s="587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/>
      <c r="D100" s="587"/>
      <c r="E100" s="587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3" sqref="E3"/>
    </sheetView>
  </sheetViews>
  <sheetFormatPr defaultColWidth="9.00390625" defaultRowHeight="12.75"/>
  <cols>
    <col min="1" max="1" width="48.125" style="568" customWidth="1"/>
    <col min="2" max="2" width="20.87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 customHeight="1">
      <c r="A2" s="467" t="s">
        <v>1</v>
      </c>
      <c r="B2" s="578" t="str">
        <f>'справка №1-БАЛАНС'!E3</f>
        <v>ИНДУСТРИАЛЕН ХОЛДИНГ БЪЛГАРИЯ АД</v>
      </c>
      <c r="C2" s="578"/>
      <c r="D2" s="578"/>
      <c r="E2" s="578"/>
      <c r="F2" s="546" t="s">
        <v>2</v>
      </c>
      <c r="G2" s="546"/>
      <c r="H2" s="526">
        <f>'справка №1-БАЛАНС'!H3</f>
        <v>121631219</v>
      </c>
    </row>
    <row r="3" spans="1:8" ht="15" customHeight="1">
      <c r="A3" s="467" t="s">
        <v>905</v>
      </c>
      <c r="B3" s="578" t="str">
        <f>'справка №1-БАЛАНС'!E4</f>
        <v>КОНСОЛИДИРАН</v>
      </c>
      <c r="C3" s="578"/>
      <c r="D3" s="578"/>
      <c r="E3" s="578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9" t="str">
        <f>'справка №1-БАЛАНС'!E5</f>
        <v> към 30 септември 2009 г.</v>
      </c>
      <c r="C4" s="579"/>
      <c r="D4" s="579"/>
      <c r="E4" s="314"/>
      <c r="F4" s="466"/>
      <c r="G4" s="544"/>
      <c r="H4" s="547" t="s">
        <v>273</v>
      </c>
    </row>
    <row r="5" spans="1:8" ht="24">
      <c r="A5" s="292" t="s">
        <v>274</v>
      </c>
      <c r="B5" s="293" t="s">
        <v>7</v>
      </c>
      <c r="C5" s="292" t="s">
        <v>8</v>
      </c>
      <c r="D5" s="294" t="s">
        <v>12</v>
      </c>
      <c r="E5" s="292" t="s">
        <v>275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276</v>
      </c>
      <c r="B7" s="127"/>
      <c r="C7" s="52"/>
      <c r="D7" s="52"/>
      <c r="E7" s="127" t="s">
        <v>277</v>
      </c>
      <c r="F7" s="304"/>
      <c r="G7" s="548"/>
      <c r="H7" s="548"/>
    </row>
    <row r="8" spans="1:8" ht="12">
      <c r="A8" s="296" t="s">
        <v>278</v>
      </c>
      <c r="B8" s="296"/>
      <c r="C8" s="297"/>
      <c r="D8" s="50"/>
      <c r="E8" s="296" t="s">
        <v>279</v>
      </c>
      <c r="F8" s="304"/>
      <c r="G8" s="548"/>
      <c r="H8" s="548"/>
    </row>
    <row r="9" spans="1:8" ht="12">
      <c r="A9" s="298" t="s">
        <v>280</v>
      </c>
      <c r="B9" s="299" t="s">
        <v>281</v>
      </c>
      <c r="C9" s="46">
        <v>69043</v>
      </c>
      <c r="D9" s="46">
        <v>64105</v>
      </c>
      <c r="E9" s="298" t="s">
        <v>282</v>
      </c>
      <c r="F9" s="549" t="s">
        <v>283</v>
      </c>
      <c r="G9" s="550">
        <v>38017</v>
      </c>
      <c r="H9" s="550">
        <v>62015</v>
      </c>
    </row>
    <row r="10" spans="1:8" ht="12">
      <c r="A10" s="298" t="s">
        <v>284</v>
      </c>
      <c r="B10" s="299" t="s">
        <v>285</v>
      </c>
      <c r="C10" s="46">
        <v>19446</v>
      </c>
      <c r="D10" s="46">
        <v>28461</v>
      </c>
      <c r="E10" s="298" t="s">
        <v>286</v>
      </c>
      <c r="F10" s="549" t="s">
        <v>287</v>
      </c>
      <c r="G10" s="550">
        <v>13</v>
      </c>
      <c r="H10" s="550">
        <v>30</v>
      </c>
    </row>
    <row r="11" spans="1:8" ht="12">
      <c r="A11" s="298" t="s">
        <v>288</v>
      </c>
      <c r="B11" s="299" t="s">
        <v>289</v>
      </c>
      <c r="C11" s="46">
        <v>5538</v>
      </c>
      <c r="D11" s="46">
        <v>3977</v>
      </c>
      <c r="E11" s="300" t="s">
        <v>290</v>
      </c>
      <c r="F11" s="549" t="s">
        <v>291</v>
      </c>
      <c r="G11" s="550">
        <v>11638</v>
      </c>
      <c r="H11" s="550">
        <v>16861</v>
      </c>
    </row>
    <row r="12" spans="1:8" ht="12">
      <c r="A12" s="298" t="s">
        <v>292</v>
      </c>
      <c r="B12" s="299" t="s">
        <v>293</v>
      </c>
      <c r="C12" s="46">
        <v>16155</v>
      </c>
      <c r="D12" s="46">
        <v>21856</v>
      </c>
      <c r="E12" s="300" t="s">
        <v>77</v>
      </c>
      <c r="F12" s="549" t="s">
        <v>294</v>
      </c>
      <c r="G12" s="550">
        <v>3766</v>
      </c>
      <c r="H12" s="550">
        <v>3864</v>
      </c>
    </row>
    <row r="13" spans="1:18" ht="12">
      <c r="A13" s="298" t="s">
        <v>295</v>
      </c>
      <c r="B13" s="299" t="s">
        <v>296</v>
      </c>
      <c r="C13" s="46">
        <v>3452</v>
      </c>
      <c r="D13" s="46">
        <v>4989</v>
      </c>
      <c r="E13" s="301" t="s">
        <v>50</v>
      </c>
      <c r="F13" s="551" t="s">
        <v>297</v>
      </c>
      <c r="G13" s="548">
        <f>SUM(G9:G12)</f>
        <v>53434</v>
      </c>
      <c r="H13" s="548">
        <f>SUM(H9:H12)</f>
        <v>82770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298</v>
      </c>
      <c r="B14" s="299" t="s">
        <v>299</v>
      </c>
      <c r="C14" s="46">
        <v>1110</v>
      </c>
      <c r="D14" s="46">
        <v>370</v>
      </c>
      <c r="E14" s="300"/>
      <c r="F14" s="552"/>
      <c r="G14" s="553"/>
      <c r="H14" s="553"/>
    </row>
    <row r="15" spans="1:8" ht="24">
      <c r="A15" s="298" t="s">
        <v>300</v>
      </c>
      <c r="B15" s="299" t="s">
        <v>301</v>
      </c>
      <c r="C15" s="47">
        <v>-70270</v>
      </c>
      <c r="D15" s="47">
        <v>-53892</v>
      </c>
      <c r="E15" s="296" t="s">
        <v>302</v>
      </c>
      <c r="F15" s="554" t="s">
        <v>303</v>
      </c>
      <c r="G15" s="550">
        <v>0</v>
      </c>
      <c r="H15" s="550"/>
    </row>
    <row r="16" spans="1:8" ht="12">
      <c r="A16" s="298" t="s">
        <v>304</v>
      </c>
      <c r="B16" s="299" t="s">
        <v>305</v>
      </c>
      <c r="C16" s="47">
        <v>3811</v>
      </c>
      <c r="D16" s="47">
        <v>1899</v>
      </c>
      <c r="E16" s="298" t="s">
        <v>306</v>
      </c>
      <c r="F16" s="552" t="s">
        <v>307</v>
      </c>
      <c r="G16" s="555">
        <v>0</v>
      </c>
      <c r="H16" s="555"/>
    </row>
    <row r="17" spans="1:8" ht="12">
      <c r="A17" s="302" t="s">
        <v>308</v>
      </c>
      <c r="B17" s="299" t="s">
        <v>309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310</v>
      </c>
      <c r="B18" s="299" t="s">
        <v>311</v>
      </c>
      <c r="C18" s="48"/>
      <c r="D18" s="48"/>
      <c r="E18" s="296" t="s">
        <v>312</v>
      </c>
      <c r="F18" s="304"/>
      <c r="G18" s="553"/>
      <c r="H18" s="553"/>
    </row>
    <row r="19" spans="1:15" ht="12">
      <c r="A19" s="301" t="s">
        <v>50</v>
      </c>
      <c r="B19" s="303" t="s">
        <v>313</v>
      </c>
      <c r="C19" s="49">
        <f>SUM(C9:C15)+C16</f>
        <v>48285</v>
      </c>
      <c r="D19" s="49">
        <f>SUM(D9:D15)+D16</f>
        <v>71765</v>
      </c>
      <c r="E19" s="304" t="s">
        <v>314</v>
      </c>
      <c r="F19" s="552" t="s">
        <v>315</v>
      </c>
      <c r="G19" s="550">
        <v>1009</v>
      </c>
      <c r="H19" s="550">
        <v>2350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316</v>
      </c>
      <c r="F20" s="552" t="s">
        <v>317</v>
      </c>
      <c r="G20" s="550">
        <v>0</v>
      </c>
      <c r="H20" s="550">
        <v>1956</v>
      </c>
    </row>
    <row r="21" spans="1:8" ht="24">
      <c r="A21" s="296" t="s">
        <v>318</v>
      </c>
      <c r="B21" s="305"/>
      <c r="C21" s="315"/>
      <c r="D21" s="315"/>
      <c r="E21" s="298" t="s">
        <v>319</v>
      </c>
      <c r="F21" s="552" t="s">
        <v>320</v>
      </c>
      <c r="G21" s="550">
        <v>44</v>
      </c>
      <c r="H21" s="550"/>
    </row>
    <row r="22" spans="1:8" ht="24">
      <c r="A22" s="304" t="s">
        <v>321</v>
      </c>
      <c r="B22" s="305" t="s">
        <v>322</v>
      </c>
      <c r="C22" s="46">
        <v>2100</v>
      </c>
      <c r="D22" s="46">
        <v>721</v>
      </c>
      <c r="E22" s="304" t="s">
        <v>323</v>
      </c>
      <c r="F22" s="552" t="s">
        <v>324</v>
      </c>
      <c r="G22" s="550">
        <v>5073</v>
      </c>
      <c r="H22" s="550">
        <v>7752</v>
      </c>
    </row>
    <row r="23" spans="1:8" ht="24">
      <c r="A23" s="298" t="s">
        <v>325</v>
      </c>
      <c r="B23" s="305" t="s">
        <v>326</v>
      </c>
      <c r="C23" s="46">
        <v>1</v>
      </c>
      <c r="D23" s="46"/>
      <c r="E23" s="298" t="s">
        <v>327</v>
      </c>
      <c r="F23" s="552" t="s">
        <v>328</v>
      </c>
      <c r="G23" s="550">
        <v>0</v>
      </c>
      <c r="H23" s="550">
        <v>0</v>
      </c>
    </row>
    <row r="24" spans="1:18" ht="12">
      <c r="A24" s="298" t="s">
        <v>329</v>
      </c>
      <c r="B24" s="305" t="s">
        <v>330</v>
      </c>
      <c r="C24" s="46">
        <v>3086</v>
      </c>
      <c r="D24" s="46">
        <v>8931</v>
      </c>
      <c r="E24" s="301" t="s">
        <v>102</v>
      </c>
      <c r="F24" s="554" t="s">
        <v>331</v>
      </c>
      <c r="G24" s="548">
        <f>SUM(G19:G23)</f>
        <v>6126</v>
      </c>
      <c r="H24" s="548">
        <f>SUM(H19:H23)</f>
        <v>12058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332</v>
      </c>
      <c r="C25" s="46">
        <v>617</v>
      </c>
      <c r="D25" s="46">
        <v>550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333</v>
      </c>
      <c r="C26" s="49">
        <f>SUM(C22:C25)</f>
        <v>5804</v>
      </c>
      <c r="D26" s="49">
        <f>SUM(D22:D25)</f>
        <v>10202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334</v>
      </c>
      <c r="B28" s="293" t="s">
        <v>335</v>
      </c>
      <c r="C28" s="50">
        <f>C26+C19</f>
        <v>54089</v>
      </c>
      <c r="D28" s="50">
        <f>D26+D19</f>
        <v>81967</v>
      </c>
      <c r="E28" s="127" t="s">
        <v>336</v>
      </c>
      <c r="F28" s="554" t="s">
        <v>337</v>
      </c>
      <c r="G28" s="548">
        <f>G13+G15+G24</f>
        <v>59560</v>
      </c>
      <c r="H28" s="548">
        <f>H13+H15+H24</f>
        <v>94828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338</v>
      </c>
      <c r="B30" s="293" t="s">
        <v>339</v>
      </c>
      <c r="C30" s="50">
        <f>IF((G28-C28)&gt;0,G28-C28,0)</f>
        <v>5471</v>
      </c>
      <c r="D30" s="50">
        <f>IF((H28-D28)&gt;0,H28-D28,0)</f>
        <v>12861</v>
      </c>
      <c r="E30" s="127" t="s">
        <v>340</v>
      </c>
      <c r="F30" s="554" t="s">
        <v>341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843</v>
      </c>
      <c r="B31" s="306" t="s">
        <v>342</v>
      </c>
      <c r="C31" s="46">
        <v>0</v>
      </c>
      <c r="D31" s="46">
        <v>0</v>
      </c>
      <c r="E31" s="296" t="s">
        <v>894</v>
      </c>
      <c r="F31" s="552" t="s">
        <v>343</v>
      </c>
      <c r="G31" s="550">
        <v>1521</v>
      </c>
      <c r="H31" s="550">
        <v>1834</v>
      </c>
    </row>
    <row r="32" spans="1:8" ht="12">
      <c r="A32" s="296" t="s">
        <v>344</v>
      </c>
      <c r="B32" s="307" t="s">
        <v>345</v>
      </c>
      <c r="C32" s="46"/>
      <c r="D32" s="46"/>
      <c r="E32" s="296" t="s">
        <v>346</v>
      </c>
      <c r="F32" s="552" t="s">
        <v>347</v>
      </c>
      <c r="G32" s="550">
        <v>0</v>
      </c>
      <c r="H32" s="550">
        <v>0</v>
      </c>
    </row>
    <row r="33" spans="1:18" ht="12">
      <c r="A33" s="128" t="s">
        <v>348</v>
      </c>
      <c r="B33" s="306" t="s">
        <v>349</v>
      </c>
      <c r="C33" s="49">
        <f>C28+C31+C32</f>
        <v>54089</v>
      </c>
      <c r="D33" s="49">
        <f>D28+D31+D32</f>
        <v>81967</v>
      </c>
      <c r="E33" s="127" t="s">
        <v>350</v>
      </c>
      <c r="F33" s="554" t="s">
        <v>351</v>
      </c>
      <c r="G33" s="53">
        <f>G32+G31+G28</f>
        <v>61081</v>
      </c>
      <c r="H33" s="53">
        <f>H32+H31+H28</f>
        <v>96662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352</v>
      </c>
      <c r="B34" s="293" t="s">
        <v>353</v>
      </c>
      <c r="C34" s="50">
        <f>IF((G33-C33)&gt;0,G33-C33,0)</f>
        <v>6992</v>
      </c>
      <c r="D34" s="50">
        <f>IF((H33-D33)&gt;0,H33-D33,0)</f>
        <v>14695</v>
      </c>
      <c r="E34" s="128" t="s">
        <v>354</v>
      </c>
      <c r="F34" s="554" t="s">
        <v>355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356</v>
      </c>
      <c r="B35" s="306" t="s">
        <v>357</v>
      </c>
      <c r="C35" s="49">
        <f>C36+C37+C38</f>
        <v>763</v>
      </c>
      <c r="D35" s="49">
        <f>D36+D37+D38</f>
        <v>1100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358</v>
      </c>
      <c r="B36" s="305" t="s">
        <v>359</v>
      </c>
      <c r="C36" s="46">
        <v>776</v>
      </c>
      <c r="D36" s="46">
        <v>1080</v>
      </c>
      <c r="E36" s="308"/>
      <c r="F36" s="304"/>
      <c r="G36" s="553"/>
      <c r="H36" s="553"/>
    </row>
    <row r="37" spans="1:8" ht="24">
      <c r="A37" s="309" t="s">
        <v>360</v>
      </c>
      <c r="B37" s="310" t="s">
        <v>361</v>
      </c>
      <c r="C37" s="430">
        <v>-13</v>
      </c>
      <c r="D37" s="430">
        <v>20</v>
      </c>
      <c r="E37" s="308"/>
      <c r="F37" s="557"/>
      <c r="G37" s="553"/>
      <c r="H37" s="553"/>
    </row>
    <row r="38" spans="1:8" ht="12">
      <c r="A38" s="311" t="s">
        <v>362</v>
      </c>
      <c r="B38" s="310" t="s">
        <v>363</v>
      </c>
      <c r="C38" s="126"/>
      <c r="D38" s="126"/>
      <c r="E38" s="308"/>
      <c r="F38" s="557"/>
      <c r="G38" s="553"/>
      <c r="H38" s="553"/>
    </row>
    <row r="39" spans="1:18" ht="12">
      <c r="A39" s="312" t="s">
        <v>364</v>
      </c>
      <c r="B39" s="129" t="s">
        <v>365</v>
      </c>
      <c r="C39" s="460">
        <f>+IF((G33-C33-C35)&gt;0,G33-C33-C35,0)</f>
        <v>6229</v>
      </c>
      <c r="D39" s="460">
        <f>+IF((H33-D33-D35)&gt;0,H33-D33-D35,0)</f>
        <v>13595</v>
      </c>
      <c r="E39" s="313" t="s">
        <v>366</v>
      </c>
      <c r="F39" s="558" t="s">
        <v>367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368</v>
      </c>
      <c r="B40" s="295" t="s">
        <v>369</v>
      </c>
      <c r="C40" s="51">
        <v>1216</v>
      </c>
      <c r="D40" s="51">
        <v>1438</v>
      </c>
      <c r="E40" s="127" t="s">
        <v>368</v>
      </c>
      <c r="F40" s="558" t="s">
        <v>370</v>
      </c>
      <c r="G40" s="550"/>
      <c r="H40" s="550"/>
    </row>
    <row r="41" spans="1:18" ht="12">
      <c r="A41" s="127" t="s">
        <v>371</v>
      </c>
      <c r="B41" s="292" t="s">
        <v>372</v>
      </c>
      <c r="C41" s="52">
        <f>IF(C39-C40&gt;0,C39-C40,0)</f>
        <v>5013</v>
      </c>
      <c r="D41" s="52">
        <f>IF(D39-D40&gt;0,D39-D40,0)</f>
        <v>12157</v>
      </c>
      <c r="E41" s="127" t="s">
        <v>373</v>
      </c>
      <c r="F41" s="558" t="s">
        <v>374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 hidden="1">
      <c r="A42" s="128" t="s">
        <v>375</v>
      </c>
      <c r="B42" s="292" t="s">
        <v>376</v>
      </c>
      <c r="C42" s="53">
        <f>C33+C35+C39</f>
        <v>61081</v>
      </c>
      <c r="D42" s="53">
        <f>D33+D35+D39</f>
        <v>96662</v>
      </c>
      <c r="E42" s="128" t="s">
        <v>377</v>
      </c>
      <c r="F42" s="129" t="s">
        <v>378</v>
      </c>
      <c r="G42" s="53">
        <f>G39+G33</f>
        <v>61081</v>
      </c>
      <c r="H42" s="53">
        <f>H39+H33</f>
        <v>96662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 hidden="1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 customHeight="1">
      <c r="A45" s="576" t="s">
        <v>849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902</v>
      </c>
      <c r="C48" s="427" t="s">
        <v>379</v>
      </c>
      <c r="D48" s="427" t="s">
        <v>852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776</v>
      </c>
      <c r="D50" s="577" t="s">
        <v>853</v>
      </c>
      <c r="E50" s="577"/>
      <c r="F50" s="577"/>
      <c r="G50" s="577"/>
      <c r="H50" s="57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E29" sqref="E2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 t="s">
        <v>868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381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905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септември 2009 г.</v>
      </c>
      <c r="C6" s="472"/>
      <c r="D6" s="473" t="s">
        <v>273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901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57958</v>
      </c>
      <c r="D10" s="54">
        <v>155869</v>
      </c>
      <c r="E10" s="130"/>
      <c r="F10" s="130"/>
    </row>
    <row r="11" spans="1:13" ht="12">
      <c r="A11" s="332" t="s">
        <v>386</v>
      </c>
      <c r="B11" s="333" t="s">
        <v>387</v>
      </c>
      <c r="C11" s="54">
        <v>-82652</v>
      </c>
      <c r="D11" s="54">
        <v>-145982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>
        <v>-19538</v>
      </c>
      <c r="D13" s="54">
        <v>-24921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>
        <v>4452</v>
      </c>
      <c r="D14" s="54">
        <v>7809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>
        <v>-768</v>
      </c>
      <c r="D15" s="54">
        <v>-965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>
        <v>1213</v>
      </c>
      <c r="D16" s="54">
        <v>2370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>
        <v>-852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>
        <v>-171</v>
      </c>
      <c r="D18" s="54">
        <v>-265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>
        <v>-1476</v>
      </c>
      <c r="D19" s="54">
        <v>-972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-41834</v>
      </c>
      <c r="D20" s="55">
        <f>SUM(D10:D19)</f>
        <v>-7057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>
        <v>-38642</v>
      </c>
      <c r="D22" s="54">
        <v>-25519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>
        <v>74</v>
      </c>
      <c r="D23" s="54">
        <v>46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>
        <v>-196</v>
      </c>
      <c r="D24" s="54">
        <v>-1518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>
        <v>196</v>
      </c>
      <c r="D25" s="54">
        <v>1518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>
        <v>11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>
        <v>-31</v>
      </c>
      <c r="D27" s="54">
        <v>-7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>
        <v>873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>
        <v>-1321</v>
      </c>
      <c r="D31" s="54">
        <v>169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-39036</v>
      </c>
      <c r="D32" s="55">
        <f>SUM(D22:D31)</f>
        <v>-25311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>
        <v>0</v>
      </c>
      <c r="D34" s="54">
        <v>0</v>
      </c>
      <c r="E34" s="130"/>
      <c r="F34" s="130"/>
    </row>
    <row r="35" spans="1:6" ht="12">
      <c r="A35" s="334" t="s">
        <v>431</v>
      </c>
      <c r="B35" s="333" t="s">
        <v>432</v>
      </c>
      <c r="C35" s="54"/>
      <c r="D35" s="54">
        <v>0</v>
      </c>
      <c r="E35" s="130"/>
      <c r="F35" s="130"/>
    </row>
    <row r="36" spans="1:6" ht="12">
      <c r="A36" s="332" t="s">
        <v>433</v>
      </c>
      <c r="B36" s="333" t="s">
        <v>434</v>
      </c>
      <c r="C36" s="54">
        <v>33246</v>
      </c>
      <c r="D36" s="54">
        <v>14802</v>
      </c>
      <c r="E36" s="130"/>
      <c r="F36" s="130"/>
    </row>
    <row r="37" spans="1:6" ht="12">
      <c r="A37" s="332" t="s">
        <v>435</v>
      </c>
      <c r="B37" s="333" t="s">
        <v>436</v>
      </c>
      <c r="C37" s="54">
        <v>-7297</v>
      </c>
      <c r="D37" s="54">
        <v>-17749</v>
      </c>
      <c r="E37" s="130"/>
      <c r="F37" s="130"/>
    </row>
    <row r="38" spans="1:6" ht="12">
      <c r="A38" s="332" t="s">
        <v>437</v>
      </c>
      <c r="B38" s="333" t="s">
        <v>438</v>
      </c>
      <c r="C38" s="54">
        <v>-67</v>
      </c>
      <c r="D38" s="54">
        <v>-77</v>
      </c>
      <c r="E38" s="130"/>
      <c r="F38" s="130"/>
    </row>
    <row r="39" spans="1:6" ht="12">
      <c r="A39" s="332" t="s">
        <v>439</v>
      </c>
      <c r="B39" s="333" t="s">
        <v>440</v>
      </c>
      <c r="C39" s="54">
        <v>-1886</v>
      </c>
      <c r="D39" s="54">
        <v>-1597</v>
      </c>
      <c r="E39" s="130"/>
      <c r="F39" s="130"/>
    </row>
    <row r="40" spans="1:6" ht="12">
      <c r="A40" s="332" t="s">
        <v>441</v>
      </c>
      <c r="B40" s="333" t="s">
        <v>442</v>
      </c>
      <c r="C40" s="54">
        <v>-379</v>
      </c>
      <c r="D40" s="54">
        <v>-347</v>
      </c>
      <c r="E40" s="130"/>
      <c r="F40" s="130"/>
    </row>
    <row r="41" spans="1:8" ht="12">
      <c r="A41" s="332" t="s">
        <v>443</v>
      </c>
      <c r="B41" s="333" t="s">
        <v>444</v>
      </c>
      <c r="C41" s="54">
        <v>398</v>
      </c>
      <c r="D41" s="54">
        <v>19864</v>
      </c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SUM(C36:C41)</f>
        <v>24015</v>
      </c>
      <c r="D42" s="55">
        <v>14896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-56855</v>
      </c>
      <c r="D43" s="55">
        <f>D42+D32+D20</f>
        <v>-17472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70551</v>
      </c>
      <c r="D44" s="132">
        <v>53556</v>
      </c>
      <c r="E44" s="130"/>
      <c r="F44" s="130"/>
      <c r="G44" s="133"/>
      <c r="H44" s="133"/>
    </row>
    <row r="45" spans="1:8" ht="12">
      <c r="A45" s="330" t="s">
        <v>890</v>
      </c>
      <c r="B45" s="338" t="s">
        <v>451</v>
      </c>
      <c r="C45" s="55">
        <f>C44+C43</f>
        <v>13696</v>
      </c>
      <c r="D45" s="55">
        <f>D44+D43</f>
        <v>36084</v>
      </c>
      <c r="E45" s="130"/>
      <c r="F45" s="130"/>
      <c r="G45" s="133"/>
      <c r="H45" s="133"/>
    </row>
    <row r="46" spans="1:8" ht="12">
      <c r="A46" s="332" t="s">
        <v>452</v>
      </c>
      <c r="B46" s="338" t="s">
        <v>453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454</v>
      </c>
      <c r="B47" s="338" t="s">
        <v>455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906</v>
      </c>
      <c r="B49" s="436" t="s">
        <v>858</v>
      </c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89"/>
      <c r="D52" s="589"/>
      <c r="G52" s="133"/>
      <c r="H52" s="133"/>
    </row>
    <row r="53" spans="1:8" ht="24">
      <c r="A53" s="318" t="s">
        <v>899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1">
      <selection activeCell="F28" sqref="F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457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80" t="s">
        <v>3</v>
      </c>
      <c r="L4" s="580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81" t="str">
        <f>'справка №1-БАЛАНС'!E5</f>
        <v> към 30 септември 2009 г.</v>
      </c>
      <c r="C5" s="581"/>
      <c r="D5" s="581"/>
      <c r="E5" s="58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458</v>
      </c>
      <c r="E6" s="6"/>
      <c r="F6" s="6"/>
      <c r="G6" s="6"/>
      <c r="H6" s="6"/>
      <c r="I6" s="6" t="s">
        <v>459</v>
      </c>
      <c r="J6" s="199"/>
      <c r="K6" s="186"/>
      <c r="L6" s="177"/>
      <c r="M6" s="180"/>
      <c r="N6" s="135"/>
    </row>
    <row r="7" spans="1:14" s="533" customFormat="1" ht="60">
      <c r="A7" s="207" t="s">
        <v>460</v>
      </c>
      <c r="B7" s="211" t="s">
        <v>461</v>
      </c>
      <c r="C7" s="178" t="s">
        <v>462</v>
      </c>
      <c r="D7" s="208" t="s">
        <v>463</v>
      </c>
      <c r="E7" s="177" t="s">
        <v>464</v>
      </c>
      <c r="F7" s="6" t="s">
        <v>465</v>
      </c>
      <c r="G7" s="6"/>
      <c r="H7" s="6"/>
      <c r="I7" s="177" t="s">
        <v>466</v>
      </c>
      <c r="J7" s="201" t="s">
        <v>467</v>
      </c>
      <c r="K7" s="178" t="s">
        <v>468</v>
      </c>
      <c r="L7" s="178" t="s">
        <v>469</v>
      </c>
      <c r="M7" s="205" t="s">
        <v>470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471</v>
      </c>
      <c r="G8" s="5" t="s">
        <v>472</v>
      </c>
      <c r="H8" s="5" t="s">
        <v>473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474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475</v>
      </c>
      <c r="L10" s="8" t="s">
        <v>110</v>
      </c>
      <c r="M10" s="9" t="s">
        <v>118</v>
      </c>
      <c r="N10" s="7"/>
    </row>
    <row r="11" spans="1:23" ht="15.75" customHeight="1">
      <c r="A11" s="10" t="s">
        <v>476</v>
      </c>
      <c r="B11" s="17" t="s">
        <v>477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42693</v>
      </c>
      <c r="F11" s="58">
        <f>'справка №1-БАЛАНС'!H22</f>
        <v>5829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82047</v>
      </c>
      <c r="J11" s="58">
        <f>'справка №1-БАЛАНС'!H29+'справка №1-БАЛАНС'!H32</f>
        <v>-3785</v>
      </c>
      <c r="K11" s="60"/>
      <c r="L11" s="344">
        <f>SUM(C11:K11)</f>
        <v>200510</v>
      </c>
      <c r="M11" s="58">
        <f>'справка №1-БАЛАНС'!H39</f>
        <v>29614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478</v>
      </c>
      <c r="B12" s="17" t="s">
        <v>479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480</v>
      </c>
      <c r="B13" s="8" t="s">
        <v>481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482</v>
      </c>
      <c r="B14" s="8" t="s">
        <v>483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484</v>
      </c>
      <c r="B15" s="17" t="s">
        <v>485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42693</v>
      </c>
      <c r="F15" s="61">
        <f t="shared" si="2"/>
        <v>5829</v>
      </c>
      <c r="G15" s="61">
        <f t="shared" si="2"/>
        <v>0</v>
      </c>
      <c r="H15" s="61">
        <f t="shared" si="2"/>
        <v>5467</v>
      </c>
      <c r="I15" s="61">
        <f t="shared" si="2"/>
        <v>82047</v>
      </c>
      <c r="J15" s="61">
        <f t="shared" si="2"/>
        <v>-3785</v>
      </c>
      <c r="K15" s="61">
        <f t="shared" si="2"/>
        <v>0</v>
      </c>
      <c r="L15" s="344">
        <f t="shared" si="1"/>
        <v>200510</v>
      </c>
      <c r="M15" s="61">
        <f t="shared" si="2"/>
        <v>29614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486</v>
      </c>
      <c r="B16" s="21" t="s">
        <v>487</v>
      </c>
      <c r="C16" s="182"/>
      <c r="D16" s="183"/>
      <c r="E16" s="183"/>
      <c r="F16" s="183"/>
      <c r="G16" s="183"/>
      <c r="H16" s="184"/>
      <c r="I16" s="197">
        <v>5013</v>
      </c>
      <c r="J16" s="345">
        <f>+'справка №1-БАЛАНС'!G32</f>
        <v>0</v>
      </c>
      <c r="K16" s="60"/>
      <c r="L16" s="344">
        <f t="shared" si="1"/>
        <v>5013</v>
      </c>
      <c r="M16" s="60">
        <v>1216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488</v>
      </c>
      <c r="B17" s="8" t="s">
        <v>489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286</v>
      </c>
      <c r="G17" s="62">
        <f t="shared" si="3"/>
        <v>0</v>
      </c>
      <c r="H17" s="62">
        <f t="shared" si="3"/>
        <v>0</v>
      </c>
      <c r="I17" s="62">
        <f t="shared" si="3"/>
        <v>-286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-379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490</v>
      </c>
      <c r="B18" s="18" t="s">
        <v>491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-379</v>
      </c>
      <c r="N18" s="11"/>
    </row>
    <row r="19" spans="1:14" ht="12" customHeight="1">
      <c r="A19" s="13" t="s">
        <v>492</v>
      </c>
      <c r="B19" s="18" t="s">
        <v>493</v>
      </c>
      <c r="C19" s="60"/>
      <c r="D19" s="60"/>
      <c r="E19" s="60"/>
      <c r="F19" s="60">
        <v>286</v>
      </c>
      <c r="G19" s="60"/>
      <c r="H19" s="60">
        <v>0</v>
      </c>
      <c r="I19" s="60">
        <v>-286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494</v>
      </c>
      <c r="B20" s="8" t="s">
        <v>495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496</v>
      </c>
      <c r="B21" s="8" t="s">
        <v>497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498</v>
      </c>
      <c r="B22" s="8" t="s">
        <v>499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>
        <v>0</v>
      </c>
      <c r="N22" s="11"/>
    </row>
    <row r="23" spans="1:14" ht="12">
      <c r="A23" s="12" t="s">
        <v>500</v>
      </c>
      <c r="B23" s="8" t="s">
        <v>501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502</v>
      </c>
      <c r="B24" s="8" t="s">
        <v>503</v>
      </c>
      <c r="C24" s="59">
        <f>C25-C26</f>
        <v>0</v>
      </c>
      <c r="D24" s="59">
        <f aca="true" t="shared" si="5" ref="D24:M24">D25-D26</f>
        <v>0</v>
      </c>
      <c r="E24" s="59">
        <f t="shared" si="5"/>
        <v>-31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31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498</v>
      </c>
      <c r="B25" s="8" t="s">
        <v>504</v>
      </c>
      <c r="C25" s="185"/>
      <c r="D25" s="185"/>
      <c r="E25" s="185">
        <v>0</v>
      </c>
      <c r="F25" s="185"/>
      <c r="G25" s="185"/>
      <c r="H25" s="185"/>
      <c r="I25" s="185">
        <v>31</v>
      </c>
      <c r="J25" s="185">
        <v>0</v>
      </c>
      <c r="K25" s="185"/>
      <c r="L25" s="344">
        <f t="shared" si="1"/>
        <v>31</v>
      </c>
      <c r="M25" s="185"/>
      <c r="N25" s="11"/>
    </row>
    <row r="26" spans="1:14" ht="12">
      <c r="A26" s="12" t="s">
        <v>500</v>
      </c>
      <c r="B26" s="8" t="s">
        <v>505</v>
      </c>
      <c r="C26" s="185"/>
      <c r="D26" s="185"/>
      <c r="E26" s="185">
        <v>31</v>
      </c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31</v>
      </c>
      <c r="M26" s="185"/>
      <c r="N26" s="11"/>
    </row>
    <row r="27" spans="1:14" ht="12">
      <c r="A27" s="12" t="s">
        <v>506</v>
      </c>
      <c r="B27" s="8" t="s">
        <v>507</v>
      </c>
      <c r="C27" s="60"/>
      <c r="D27" s="60"/>
      <c r="E27" s="60"/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508</v>
      </c>
      <c r="B28" s="8" t="s">
        <v>509</v>
      </c>
      <c r="C28" s="60">
        <v>0</v>
      </c>
      <c r="D28" s="60">
        <v>0</v>
      </c>
      <c r="E28" s="60">
        <v>0</v>
      </c>
      <c r="F28" s="60">
        <v>-18</v>
      </c>
      <c r="G28" s="60"/>
      <c r="H28" s="60">
        <v>-1</v>
      </c>
      <c r="I28" s="60">
        <v>-97</v>
      </c>
      <c r="J28" s="60">
        <v>0</v>
      </c>
      <c r="K28" s="60"/>
      <c r="L28" s="344">
        <f t="shared" si="1"/>
        <v>-116</v>
      </c>
      <c r="M28" s="60">
        <v>-143</v>
      </c>
      <c r="N28" s="11"/>
    </row>
    <row r="29" spans="1:23" ht="14.25" customHeight="1">
      <c r="A29" s="10" t="s">
        <v>510</v>
      </c>
      <c r="B29" s="17" t="s">
        <v>511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42662</v>
      </c>
      <c r="F29" s="59">
        <f t="shared" si="6"/>
        <v>6097</v>
      </c>
      <c r="G29" s="59">
        <f t="shared" si="6"/>
        <v>0</v>
      </c>
      <c r="H29" s="59">
        <f t="shared" si="6"/>
        <v>5466</v>
      </c>
      <c r="I29" s="59">
        <f t="shared" si="6"/>
        <v>86708</v>
      </c>
      <c r="J29" s="59">
        <f t="shared" si="6"/>
        <v>-3785</v>
      </c>
      <c r="K29" s="59">
        <f t="shared" si="6"/>
        <v>0</v>
      </c>
      <c r="L29" s="344">
        <f t="shared" si="1"/>
        <v>205407</v>
      </c>
      <c r="M29" s="59">
        <f t="shared" si="6"/>
        <v>30308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512</v>
      </c>
      <c r="B30" s="8" t="s">
        <v>513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514</v>
      </c>
      <c r="B31" s="8" t="s">
        <v>515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516</v>
      </c>
      <c r="B32" s="17" t="s">
        <v>517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42662</v>
      </c>
      <c r="F32" s="59">
        <f t="shared" si="7"/>
        <v>6097</v>
      </c>
      <c r="G32" s="59">
        <f t="shared" si="7"/>
        <v>0</v>
      </c>
      <c r="H32" s="59">
        <f t="shared" si="7"/>
        <v>5466</v>
      </c>
      <c r="I32" s="59">
        <f t="shared" si="7"/>
        <v>86708</v>
      </c>
      <c r="J32" s="59">
        <f t="shared" si="7"/>
        <v>-3785</v>
      </c>
      <c r="K32" s="59">
        <f t="shared" si="7"/>
        <v>0</v>
      </c>
      <c r="L32" s="344">
        <f t="shared" si="1"/>
        <v>205407</v>
      </c>
      <c r="M32" s="59">
        <f>M29+M30+M31</f>
        <v>30308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3" t="s">
        <v>850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907</v>
      </c>
      <c r="B38" s="19"/>
      <c r="C38" s="15"/>
      <c r="D38" s="591" t="s">
        <v>856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9">
      <selection activeCell="E49" sqref="E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381</v>
      </c>
      <c r="B2" s="596"/>
      <c r="C2" s="597" t="str">
        <f>'справка №1-БАЛАНС'!E3</f>
        <v>ИНДУСТРИАЛЕН ХОЛДИНГ БЪЛГАРИЯ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595" t="s">
        <v>4</v>
      </c>
      <c r="B3" s="596"/>
      <c r="C3" s="598" t="str">
        <f>'справка №1-БАЛАНС'!E5</f>
        <v> към 30 септември 2009 г.</v>
      </c>
      <c r="D3" s="598"/>
      <c r="E3" s="598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520</v>
      </c>
    </row>
    <row r="5" spans="1:18" s="100" customFormat="1" ht="30.75" customHeight="1">
      <c r="A5" s="600" t="s">
        <v>460</v>
      </c>
      <c r="B5" s="601"/>
      <c r="C5" s="604" t="s">
        <v>7</v>
      </c>
      <c r="D5" s="357" t="s">
        <v>521</v>
      </c>
      <c r="E5" s="357"/>
      <c r="F5" s="357"/>
      <c r="G5" s="357"/>
      <c r="H5" s="357" t="s">
        <v>522</v>
      </c>
      <c r="I5" s="357"/>
      <c r="J5" s="609" t="s">
        <v>523</v>
      </c>
      <c r="K5" s="357" t="s">
        <v>524</v>
      </c>
      <c r="L5" s="357"/>
      <c r="M5" s="357"/>
      <c r="N5" s="357"/>
      <c r="O5" s="357" t="s">
        <v>522</v>
      </c>
      <c r="P5" s="357"/>
      <c r="Q5" s="609" t="s">
        <v>525</v>
      </c>
      <c r="R5" s="609" t="s">
        <v>526</v>
      </c>
    </row>
    <row r="6" spans="1:18" s="100" customFormat="1" ht="48">
      <c r="A6" s="602"/>
      <c r="B6" s="603"/>
      <c r="C6" s="605"/>
      <c r="D6" s="358" t="s">
        <v>527</v>
      </c>
      <c r="E6" s="358" t="s">
        <v>528</v>
      </c>
      <c r="F6" s="358" t="s">
        <v>529</v>
      </c>
      <c r="G6" s="358" t="s">
        <v>530</v>
      </c>
      <c r="H6" s="358" t="s">
        <v>531</v>
      </c>
      <c r="I6" s="358" t="s">
        <v>532</v>
      </c>
      <c r="J6" s="610"/>
      <c r="K6" s="358" t="s">
        <v>527</v>
      </c>
      <c r="L6" s="358" t="s">
        <v>533</v>
      </c>
      <c r="M6" s="358" t="s">
        <v>534</v>
      </c>
      <c r="N6" s="358" t="s">
        <v>535</v>
      </c>
      <c r="O6" s="358" t="s">
        <v>531</v>
      </c>
      <c r="P6" s="358" t="s">
        <v>532</v>
      </c>
      <c r="Q6" s="610"/>
      <c r="R6" s="610"/>
    </row>
    <row r="7" spans="1:18" s="100" customFormat="1" ht="12">
      <c r="A7" s="360" t="s">
        <v>536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537</v>
      </c>
      <c r="B8" s="363" t="s">
        <v>538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539</v>
      </c>
      <c r="B9" s="366" t="s">
        <v>540</v>
      </c>
      <c r="C9" s="367" t="s">
        <v>541</v>
      </c>
      <c r="D9" s="349">
        <v>43225</v>
      </c>
      <c r="E9" s="189">
        <v>1</v>
      </c>
      <c r="F9" s="189">
        <v>0</v>
      </c>
      <c r="G9" s="573">
        <f>D9+E9-F9</f>
        <v>43226</v>
      </c>
      <c r="H9" s="65"/>
      <c r="I9" s="65"/>
      <c r="J9" s="74">
        <f>G9+H9-I9</f>
        <v>43226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6">J9-Q9</f>
        <v>43226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542</v>
      </c>
      <c r="B10" s="366" t="s">
        <v>543</v>
      </c>
      <c r="C10" s="367" t="s">
        <v>544</v>
      </c>
      <c r="D10" s="189">
        <v>35297</v>
      </c>
      <c r="E10" s="189">
        <v>101</v>
      </c>
      <c r="F10" s="189">
        <v>217</v>
      </c>
      <c r="G10" s="573">
        <f>D10+E10-F10</f>
        <v>35181</v>
      </c>
      <c r="H10" s="65"/>
      <c r="I10" s="65"/>
      <c r="J10" s="74">
        <f aca="true" t="shared" si="2" ref="J10:J39">G10+H10-I10</f>
        <v>35181</v>
      </c>
      <c r="K10" s="65">
        <v>1203</v>
      </c>
      <c r="L10" s="65">
        <v>817</v>
      </c>
      <c r="M10" s="65">
        <v>10</v>
      </c>
      <c r="N10" s="573">
        <f>K10+L10-M10</f>
        <v>2010</v>
      </c>
      <c r="O10" s="65"/>
      <c r="P10" s="65"/>
      <c r="Q10" s="74">
        <f t="shared" si="0"/>
        <v>2010</v>
      </c>
      <c r="R10" s="74">
        <f t="shared" si="1"/>
        <v>33171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545</v>
      </c>
      <c r="B11" s="366" t="s">
        <v>546</v>
      </c>
      <c r="C11" s="367" t="s">
        <v>547</v>
      </c>
      <c r="D11" s="189">
        <v>27809</v>
      </c>
      <c r="E11" s="189">
        <v>959</v>
      </c>
      <c r="F11" s="189">
        <v>172</v>
      </c>
      <c r="G11" s="74">
        <f aca="true" t="shared" si="3" ref="G11:G39">D11+E11-F11</f>
        <v>28596</v>
      </c>
      <c r="H11" s="65"/>
      <c r="I11" s="65"/>
      <c r="J11" s="74">
        <f t="shared" si="2"/>
        <v>28596</v>
      </c>
      <c r="K11" s="65">
        <v>8758</v>
      </c>
      <c r="L11" s="65">
        <v>2623</v>
      </c>
      <c r="M11" s="65">
        <v>59</v>
      </c>
      <c r="N11" s="573">
        <f aca="true" t="shared" si="4" ref="N11:N17">K11+L11-M11</f>
        <v>11322</v>
      </c>
      <c r="O11" s="65"/>
      <c r="P11" s="65"/>
      <c r="Q11" s="74">
        <f t="shared" si="0"/>
        <v>11322</v>
      </c>
      <c r="R11" s="74">
        <f t="shared" si="1"/>
        <v>17274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548</v>
      </c>
      <c r="B12" s="366" t="s">
        <v>549</v>
      </c>
      <c r="C12" s="367" t="s">
        <v>550</v>
      </c>
      <c r="D12" s="189">
        <v>19885</v>
      </c>
      <c r="E12" s="189">
        <v>918</v>
      </c>
      <c r="F12" s="189">
        <v>3</v>
      </c>
      <c r="G12" s="74">
        <f t="shared" si="3"/>
        <v>20800</v>
      </c>
      <c r="H12" s="65"/>
      <c r="I12" s="65"/>
      <c r="J12" s="74">
        <f t="shared" si="2"/>
        <v>20800</v>
      </c>
      <c r="K12" s="65">
        <v>1247</v>
      </c>
      <c r="L12" s="65">
        <v>607</v>
      </c>
      <c r="M12" s="65">
        <v>1</v>
      </c>
      <c r="N12" s="573">
        <f t="shared" si="4"/>
        <v>1853</v>
      </c>
      <c r="O12" s="65"/>
      <c r="P12" s="65"/>
      <c r="Q12" s="74">
        <f t="shared" si="0"/>
        <v>1853</v>
      </c>
      <c r="R12" s="74">
        <f t="shared" si="1"/>
        <v>18947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551</v>
      </c>
      <c r="B13" s="366" t="s">
        <v>552</v>
      </c>
      <c r="C13" s="367" t="s">
        <v>553</v>
      </c>
      <c r="D13" s="189">
        <v>3480</v>
      </c>
      <c r="E13" s="189">
        <v>26018</v>
      </c>
      <c r="F13" s="189">
        <v>73</v>
      </c>
      <c r="G13" s="74">
        <f t="shared" si="3"/>
        <v>29425</v>
      </c>
      <c r="H13" s="65"/>
      <c r="I13" s="65"/>
      <c r="J13" s="74">
        <f t="shared" si="2"/>
        <v>29425</v>
      </c>
      <c r="K13" s="65">
        <v>1420</v>
      </c>
      <c r="L13" s="65">
        <v>572</v>
      </c>
      <c r="M13" s="65">
        <v>73</v>
      </c>
      <c r="N13" s="573">
        <f t="shared" si="4"/>
        <v>1919</v>
      </c>
      <c r="O13" s="65"/>
      <c r="P13" s="65"/>
      <c r="Q13" s="74">
        <f t="shared" si="0"/>
        <v>1919</v>
      </c>
      <c r="R13" s="74">
        <f t="shared" si="1"/>
        <v>27506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554</v>
      </c>
      <c r="B14" s="366" t="s">
        <v>555</v>
      </c>
      <c r="C14" s="367" t="s">
        <v>556</v>
      </c>
      <c r="D14" s="189">
        <v>1204</v>
      </c>
      <c r="E14" s="189">
        <v>63</v>
      </c>
      <c r="F14" s="189">
        <v>1</v>
      </c>
      <c r="G14" s="74">
        <f t="shared" si="3"/>
        <v>1266</v>
      </c>
      <c r="H14" s="65"/>
      <c r="I14" s="65"/>
      <c r="J14" s="74">
        <f t="shared" si="2"/>
        <v>1266</v>
      </c>
      <c r="K14" s="65">
        <v>517</v>
      </c>
      <c r="L14" s="65">
        <v>116</v>
      </c>
      <c r="M14" s="65">
        <v>1</v>
      </c>
      <c r="N14" s="573">
        <f t="shared" si="4"/>
        <v>632</v>
      </c>
      <c r="O14" s="65"/>
      <c r="P14" s="65"/>
      <c r="Q14" s="74">
        <f t="shared" si="0"/>
        <v>632</v>
      </c>
      <c r="R14" s="74">
        <f t="shared" si="1"/>
        <v>634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846</v>
      </c>
      <c r="B15" s="374" t="s">
        <v>847</v>
      </c>
      <c r="C15" s="456" t="s">
        <v>848</v>
      </c>
      <c r="D15" s="457">
        <v>40792</v>
      </c>
      <c r="E15" s="457">
        <v>38090</v>
      </c>
      <c r="F15" s="457">
        <v>28049</v>
      </c>
      <c r="G15" s="74">
        <f t="shared" si="3"/>
        <v>50833</v>
      </c>
      <c r="H15" s="458"/>
      <c r="I15" s="458"/>
      <c r="J15" s="74">
        <f t="shared" si="2"/>
        <v>50833</v>
      </c>
      <c r="K15" s="458">
        <v>0</v>
      </c>
      <c r="L15" s="458">
        <v>0</v>
      </c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50833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557</v>
      </c>
      <c r="B16" s="193" t="s">
        <v>558</v>
      </c>
      <c r="C16" s="367" t="s">
        <v>559</v>
      </c>
      <c r="D16" s="189">
        <v>840</v>
      </c>
      <c r="E16" s="189">
        <v>1215</v>
      </c>
      <c r="F16" s="189">
        <v>7</v>
      </c>
      <c r="G16" s="74">
        <f t="shared" si="3"/>
        <v>2048</v>
      </c>
      <c r="H16" s="65"/>
      <c r="I16" s="65"/>
      <c r="J16" s="74">
        <f t="shared" si="2"/>
        <v>2048</v>
      </c>
      <c r="K16" s="65">
        <v>577</v>
      </c>
      <c r="L16" s="65">
        <v>168</v>
      </c>
      <c r="M16" s="65">
        <v>6</v>
      </c>
      <c r="N16" s="573">
        <f t="shared" si="4"/>
        <v>739</v>
      </c>
      <c r="O16" s="65"/>
      <c r="P16" s="65"/>
      <c r="Q16" s="74">
        <f aca="true" t="shared" si="5" ref="Q16:Q25">N16+O16-P16</f>
        <v>739</v>
      </c>
      <c r="R16" s="74">
        <f t="shared" si="1"/>
        <v>1309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560</v>
      </c>
      <c r="C17" s="369" t="s">
        <v>561</v>
      </c>
      <c r="D17" s="194">
        <f>SUM(D9:D16)</f>
        <v>172532</v>
      </c>
      <c r="E17" s="194">
        <f>SUM(E9:E16)</f>
        <v>67365</v>
      </c>
      <c r="F17" s="194">
        <f>SUM(F9:F16)</f>
        <v>28522</v>
      </c>
      <c r="G17" s="74">
        <f t="shared" si="3"/>
        <v>211375</v>
      </c>
      <c r="H17" s="75">
        <f>SUM(H9:H16)</f>
        <v>0</v>
      </c>
      <c r="I17" s="75">
        <f>SUM(I9:I16)</f>
        <v>0</v>
      </c>
      <c r="J17" s="74">
        <f t="shared" si="2"/>
        <v>211375</v>
      </c>
      <c r="K17" s="75">
        <f>SUM(K9:K16)</f>
        <v>13722</v>
      </c>
      <c r="L17" s="75">
        <f>SUM(L9:L16)</f>
        <v>4903</v>
      </c>
      <c r="M17" s="75">
        <f>SUM(M9:M16)</f>
        <v>150</v>
      </c>
      <c r="N17" s="573">
        <f t="shared" si="4"/>
        <v>18475</v>
      </c>
      <c r="O17" s="75">
        <f>SUM(O9:O16)</f>
        <v>0</v>
      </c>
      <c r="P17" s="75">
        <f>SUM(P9:P16)</f>
        <v>0</v>
      </c>
      <c r="Q17" s="74">
        <f t="shared" si="5"/>
        <v>18475</v>
      </c>
      <c r="R17" s="74">
        <f>SUM(R9:R16)</f>
        <v>192900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562</v>
      </c>
      <c r="B18" s="371" t="s">
        <v>563</v>
      </c>
      <c r="C18" s="369" t="s">
        <v>564</v>
      </c>
      <c r="D18" s="187">
        <v>36</v>
      </c>
      <c r="E18" s="187">
        <v>0</v>
      </c>
      <c r="F18" s="187">
        <v>1</v>
      </c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2</v>
      </c>
      <c r="L18" s="63">
        <v>1</v>
      </c>
      <c r="M18" s="63">
        <v>0</v>
      </c>
      <c r="N18" s="74">
        <f aca="true" t="shared" si="6" ref="N18:N39">K18+L18-M18</f>
        <v>3</v>
      </c>
      <c r="O18" s="63"/>
      <c r="P18" s="63">
        <v>0</v>
      </c>
      <c r="Q18" s="74">
        <f t="shared" si="5"/>
        <v>3</v>
      </c>
      <c r="R18" s="74">
        <f aca="true" t="shared" si="7" ref="R18:R25">J18-Q18</f>
        <v>32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565</v>
      </c>
      <c r="B19" s="371" t="s">
        <v>566</v>
      </c>
      <c r="C19" s="369" t="s">
        <v>567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568</v>
      </c>
      <c r="B20" s="363" t="s">
        <v>569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539</v>
      </c>
      <c r="B21" s="366" t="s">
        <v>570</v>
      </c>
      <c r="C21" s="367" t="s">
        <v>571</v>
      </c>
      <c r="D21" s="189">
        <v>559</v>
      </c>
      <c r="E21" s="189">
        <v>19</v>
      </c>
      <c r="F21" s="189">
        <v>5</v>
      </c>
      <c r="G21" s="74">
        <f t="shared" si="3"/>
        <v>573</v>
      </c>
      <c r="H21" s="65"/>
      <c r="I21" s="65"/>
      <c r="J21" s="74">
        <f t="shared" si="2"/>
        <v>573</v>
      </c>
      <c r="K21" s="65">
        <v>214</v>
      </c>
      <c r="L21" s="65">
        <v>83</v>
      </c>
      <c r="M21" s="65">
        <v>5</v>
      </c>
      <c r="N21" s="74">
        <f t="shared" si="6"/>
        <v>292</v>
      </c>
      <c r="O21" s="65"/>
      <c r="P21" s="65"/>
      <c r="Q21" s="74">
        <f t="shared" si="5"/>
        <v>292</v>
      </c>
      <c r="R21" s="74">
        <f t="shared" si="7"/>
        <v>281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542</v>
      </c>
      <c r="B22" s="366" t="s">
        <v>572</v>
      </c>
      <c r="C22" s="367" t="s">
        <v>573</v>
      </c>
      <c r="D22" s="189">
        <v>606</v>
      </c>
      <c r="E22" s="189">
        <v>20</v>
      </c>
      <c r="F22" s="189">
        <v>1</v>
      </c>
      <c r="G22" s="74">
        <f t="shared" si="3"/>
        <v>625</v>
      </c>
      <c r="H22" s="65"/>
      <c r="I22" s="65"/>
      <c r="J22" s="74">
        <f t="shared" si="2"/>
        <v>625</v>
      </c>
      <c r="K22" s="65">
        <v>369</v>
      </c>
      <c r="L22" s="65">
        <v>65</v>
      </c>
      <c r="M22" s="65">
        <v>0</v>
      </c>
      <c r="N22" s="74">
        <f t="shared" si="6"/>
        <v>434</v>
      </c>
      <c r="O22" s="65"/>
      <c r="P22" s="65"/>
      <c r="Q22" s="74">
        <f t="shared" si="5"/>
        <v>434</v>
      </c>
      <c r="R22" s="74">
        <f t="shared" si="7"/>
        <v>191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545</v>
      </c>
      <c r="B23" s="374" t="s">
        <v>574</v>
      </c>
      <c r="C23" s="367" t="s">
        <v>575</v>
      </c>
      <c r="D23" s="189">
        <v>132</v>
      </c>
      <c r="E23" s="189">
        <v>0</v>
      </c>
      <c r="F23" s="189"/>
      <c r="G23" s="74">
        <f t="shared" si="3"/>
        <v>132</v>
      </c>
      <c r="H23" s="65"/>
      <c r="I23" s="65"/>
      <c r="J23" s="74">
        <f t="shared" si="2"/>
        <v>132</v>
      </c>
      <c r="K23" s="65">
        <v>126</v>
      </c>
      <c r="L23" s="65">
        <v>3</v>
      </c>
      <c r="M23" s="65"/>
      <c r="N23" s="74">
        <f t="shared" si="6"/>
        <v>129</v>
      </c>
      <c r="O23" s="65"/>
      <c r="P23" s="65"/>
      <c r="Q23" s="74">
        <f t="shared" si="5"/>
        <v>129</v>
      </c>
      <c r="R23" s="74">
        <f t="shared" si="7"/>
        <v>3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548</v>
      </c>
      <c r="B24" s="375" t="s">
        <v>558</v>
      </c>
      <c r="C24" s="367" t="s">
        <v>576</v>
      </c>
      <c r="D24" s="189">
        <v>4618</v>
      </c>
      <c r="E24" s="189">
        <v>0</v>
      </c>
      <c r="F24" s="189">
        <v>11</v>
      </c>
      <c r="G24" s="74">
        <f t="shared" si="3"/>
        <v>4607</v>
      </c>
      <c r="H24" s="65"/>
      <c r="I24" s="65"/>
      <c r="J24" s="74">
        <f t="shared" si="2"/>
        <v>4607</v>
      </c>
      <c r="K24" s="65">
        <v>252</v>
      </c>
      <c r="L24" s="65">
        <v>499</v>
      </c>
      <c r="M24" s="65">
        <v>11</v>
      </c>
      <c r="N24" s="74">
        <f t="shared" si="6"/>
        <v>740</v>
      </c>
      <c r="O24" s="65"/>
      <c r="P24" s="65"/>
      <c r="Q24" s="74">
        <f t="shared" si="5"/>
        <v>740</v>
      </c>
      <c r="R24" s="74">
        <f t="shared" si="7"/>
        <v>3867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830</v>
      </c>
      <c r="C25" s="376" t="s">
        <v>578</v>
      </c>
      <c r="D25" s="190">
        <f>SUM(D21:D24)</f>
        <v>5915</v>
      </c>
      <c r="E25" s="190">
        <f aca="true" t="shared" si="8" ref="E25:P25">SUM(E21:E24)</f>
        <v>39</v>
      </c>
      <c r="F25" s="190">
        <f t="shared" si="8"/>
        <v>17</v>
      </c>
      <c r="G25" s="67">
        <f t="shared" si="3"/>
        <v>5937</v>
      </c>
      <c r="H25" s="66">
        <f t="shared" si="8"/>
        <v>0</v>
      </c>
      <c r="I25" s="66">
        <f t="shared" si="8"/>
        <v>0</v>
      </c>
      <c r="J25" s="67">
        <f t="shared" si="2"/>
        <v>5937</v>
      </c>
      <c r="K25" s="66">
        <f t="shared" si="8"/>
        <v>961</v>
      </c>
      <c r="L25" s="66">
        <f t="shared" si="8"/>
        <v>650</v>
      </c>
      <c r="M25" s="66">
        <f t="shared" si="8"/>
        <v>16</v>
      </c>
      <c r="N25" s="67">
        <f t="shared" si="6"/>
        <v>1595</v>
      </c>
      <c r="O25" s="66">
        <f t="shared" si="8"/>
        <v>0</v>
      </c>
      <c r="P25" s="66">
        <f t="shared" si="8"/>
        <v>0</v>
      </c>
      <c r="Q25" s="67">
        <f t="shared" si="5"/>
        <v>1595</v>
      </c>
      <c r="R25" s="67">
        <f t="shared" si="7"/>
        <v>4342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579</v>
      </c>
      <c r="B26" s="377" t="s">
        <v>580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539</v>
      </c>
      <c r="B27" s="379" t="s">
        <v>844</v>
      </c>
      <c r="C27" s="380" t="s">
        <v>581</v>
      </c>
      <c r="D27" s="192">
        <f>SUM(D28:D31)</f>
        <v>13089</v>
      </c>
      <c r="E27" s="192">
        <f aca="true" t="shared" si="9" ref="E27:P27">SUM(E28:E31)</f>
        <v>1323</v>
      </c>
      <c r="F27" s="192">
        <f t="shared" si="9"/>
        <v>0</v>
      </c>
      <c r="G27" s="71">
        <f t="shared" si="3"/>
        <v>14412</v>
      </c>
      <c r="H27" s="70">
        <f t="shared" si="9"/>
        <v>0</v>
      </c>
      <c r="I27" s="70">
        <f t="shared" si="9"/>
        <v>0</v>
      </c>
      <c r="J27" s="71">
        <f t="shared" si="2"/>
        <v>14412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14412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582</v>
      </c>
      <c r="D28" s="189">
        <v>0</v>
      </c>
      <c r="E28" s="189">
        <v>0</v>
      </c>
      <c r="F28" s="189">
        <v>0</v>
      </c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583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584</v>
      </c>
      <c r="D30" s="189">
        <v>13081</v>
      </c>
      <c r="E30" s="189">
        <v>1323</v>
      </c>
      <c r="F30" s="189">
        <v>0</v>
      </c>
      <c r="G30" s="74">
        <f t="shared" si="3"/>
        <v>14404</v>
      </c>
      <c r="H30" s="72"/>
      <c r="I30" s="72"/>
      <c r="J30" s="74">
        <f t="shared" si="2"/>
        <v>14404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14404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585</v>
      </c>
      <c r="D31" s="189">
        <v>8</v>
      </c>
      <c r="E31" s="189"/>
      <c r="F31" s="189">
        <v>0</v>
      </c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542</v>
      </c>
      <c r="B32" s="379" t="s">
        <v>586</v>
      </c>
      <c r="C32" s="367" t="s">
        <v>587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588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589</v>
      </c>
      <c r="C34" s="367" t="s">
        <v>590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591</v>
      </c>
      <c r="C35" s="367" t="s">
        <v>592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593</v>
      </c>
      <c r="C36" s="367" t="s">
        <v>594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545</v>
      </c>
      <c r="B37" s="381" t="s">
        <v>558</v>
      </c>
      <c r="C37" s="367" t="s">
        <v>595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845</v>
      </c>
      <c r="C38" s="369" t="s">
        <v>597</v>
      </c>
      <c r="D38" s="194">
        <f>D27+D32+D37</f>
        <v>13089</v>
      </c>
      <c r="E38" s="194">
        <f aca="true" t="shared" si="13" ref="E38:P38">E27+E32+E37</f>
        <v>1323</v>
      </c>
      <c r="F38" s="194">
        <f t="shared" si="13"/>
        <v>0</v>
      </c>
      <c r="G38" s="74">
        <f t="shared" si="3"/>
        <v>14412</v>
      </c>
      <c r="H38" s="75">
        <f t="shared" si="13"/>
        <v>0</v>
      </c>
      <c r="I38" s="75">
        <f t="shared" si="13"/>
        <v>0</v>
      </c>
      <c r="J38" s="74">
        <f t="shared" si="2"/>
        <v>14412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14412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598</v>
      </c>
      <c r="B39" s="370" t="s">
        <v>599</v>
      </c>
      <c r="C39" s="369" t="s">
        <v>600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>
        <v>0</v>
      </c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601</v>
      </c>
      <c r="C40" s="359" t="s">
        <v>602</v>
      </c>
      <c r="D40" s="438">
        <f>D17+D18+D19+D25+D38+D39</f>
        <v>197784</v>
      </c>
      <c r="E40" s="438">
        <f>E17+E18+E19+E25+E38+E39</f>
        <v>68727</v>
      </c>
      <c r="F40" s="438">
        <f aca="true" t="shared" si="14" ref="F40:R40">F17+F18+F19+F25+F38+F39</f>
        <v>28540</v>
      </c>
      <c r="G40" s="438">
        <f t="shared" si="14"/>
        <v>237971</v>
      </c>
      <c r="H40" s="438">
        <f t="shared" si="14"/>
        <v>0</v>
      </c>
      <c r="I40" s="438">
        <f t="shared" si="14"/>
        <v>0</v>
      </c>
      <c r="J40" s="438">
        <f t="shared" si="14"/>
        <v>237971</v>
      </c>
      <c r="K40" s="438">
        <f t="shared" si="14"/>
        <v>14685</v>
      </c>
      <c r="L40" s="438">
        <f t="shared" si="14"/>
        <v>5554</v>
      </c>
      <c r="M40" s="438">
        <f t="shared" si="14"/>
        <v>166</v>
      </c>
      <c r="N40" s="438">
        <f t="shared" si="14"/>
        <v>20073</v>
      </c>
      <c r="O40" s="438">
        <f t="shared" si="14"/>
        <v>0</v>
      </c>
      <c r="P40" s="438">
        <f t="shared" si="14"/>
        <v>0</v>
      </c>
      <c r="Q40" s="438">
        <f t="shared" si="14"/>
        <v>20073</v>
      </c>
      <c r="R40" s="438">
        <f t="shared" si="14"/>
        <v>217898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603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893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908</v>
      </c>
      <c r="C44" s="354"/>
      <c r="D44" s="355"/>
      <c r="E44" s="355"/>
      <c r="F44" s="355"/>
      <c r="G44" s="351"/>
      <c r="H44" s="356" t="s">
        <v>854</v>
      </c>
      <c r="I44" s="356"/>
      <c r="J44" s="356"/>
      <c r="K44" s="606"/>
      <c r="L44" s="606"/>
      <c r="M44" s="606"/>
      <c r="N44" s="606"/>
      <c r="O44" s="607" t="s">
        <v>855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5">
      <selection activeCell="D114" sqref="D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604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381</v>
      </c>
      <c r="B3" s="617" t="str">
        <f>'справка №1-БАЛАНС'!E3</f>
        <v>ИНДУСТРИАЛЕН ХОЛДИНГ БЪЛГАРИЯ АД</v>
      </c>
      <c r="C3" s="618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5" t="str">
        <f>'справка №1-БАЛАНС'!E5</f>
        <v> към 30 септември 2009 г.</v>
      </c>
      <c r="C4" s="616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605</v>
      </c>
      <c r="B5" s="496"/>
      <c r="C5" s="497"/>
      <c r="D5" s="107"/>
      <c r="E5" s="498" t="s">
        <v>606</v>
      </c>
    </row>
    <row r="6" spans="1:14" s="100" customFormat="1" ht="12">
      <c r="A6" s="389" t="s">
        <v>460</v>
      </c>
      <c r="B6" s="390" t="s">
        <v>7</v>
      </c>
      <c r="C6" s="391" t="s">
        <v>607</v>
      </c>
      <c r="D6" s="138" t="s">
        <v>608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609</v>
      </c>
      <c r="E7" s="124" t="s">
        <v>610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611</v>
      </c>
      <c r="B9" s="394" t="s">
        <v>612</v>
      </c>
      <c r="C9" s="108"/>
      <c r="D9" s="108"/>
      <c r="E9" s="120">
        <f>C9-D9</f>
        <v>0</v>
      </c>
      <c r="F9" s="106"/>
    </row>
    <row r="10" spans="1:6" ht="12">
      <c r="A10" s="393" t="s">
        <v>613</v>
      </c>
      <c r="B10" s="395"/>
      <c r="C10" s="104"/>
      <c r="D10" s="104"/>
      <c r="E10" s="120"/>
      <c r="F10" s="106"/>
    </row>
    <row r="11" spans="1:15" ht="12">
      <c r="A11" s="396" t="s">
        <v>614</v>
      </c>
      <c r="B11" s="397" t="s">
        <v>615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616</v>
      </c>
      <c r="B12" s="397" t="s">
        <v>617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618</v>
      </c>
      <c r="B13" s="397" t="s">
        <v>619</v>
      </c>
      <c r="C13" s="108"/>
      <c r="D13" s="108"/>
      <c r="E13" s="120">
        <f t="shared" si="0"/>
        <v>0</v>
      </c>
      <c r="F13" s="106"/>
    </row>
    <row r="14" spans="1:6" ht="12">
      <c r="A14" s="396" t="s">
        <v>620</v>
      </c>
      <c r="B14" s="397" t="s">
        <v>621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622</v>
      </c>
      <c r="B15" s="397" t="s">
        <v>623</v>
      </c>
      <c r="C15" s="108">
        <v>269</v>
      </c>
      <c r="D15" s="108"/>
      <c r="E15" s="120">
        <f t="shared" si="0"/>
        <v>269</v>
      </c>
      <c r="F15" s="106"/>
    </row>
    <row r="16" spans="1:15" ht="12">
      <c r="A16" s="396" t="s">
        <v>624</v>
      </c>
      <c r="B16" s="397" t="s">
        <v>625</v>
      </c>
      <c r="C16" s="119">
        <f>+C17+C18</f>
        <v>178</v>
      </c>
      <c r="D16" s="119">
        <f>+D17+D18</f>
        <v>0</v>
      </c>
      <c r="E16" s="120">
        <f t="shared" si="0"/>
        <v>178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626</v>
      </c>
      <c r="B17" s="397" t="s">
        <v>627</v>
      </c>
      <c r="C17" s="108"/>
      <c r="D17" s="108"/>
      <c r="E17" s="120">
        <f t="shared" si="0"/>
        <v>0</v>
      </c>
      <c r="F17" s="106"/>
    </row>
    <row r="18" spans="1:6" ht="12">
      <c r="A18" s="396" t="s">
        <v>620</v>
      </c>
      <c r="B18" s="397" t="s">
        <v>628</v>
      </c>
      <c r="C18" s="108">
        <v>178</v>
      </c>
      <c r="D18" s="108"/>
      <c r="E18" s="120">
        <f t="shared" si="0"/>
        <v>178</v>
      </c>
      <c r="F18" s="106"/>
    </row>
    <row r="19" spans="1:15" ht="12">
      <c r="A19" s="398" t="s">
        <v>629</v>
      </c>
      <c r="B19" s="394" t="s">
        <v>630</v>
      </c>
      <c r="C19" s="104">
        <f>C11+C15+C16</f>
        <v>447</v>
      </c>
      <c r="D19" s="104">
        <f>D11+D15+D16</f>
        <v>0</v>
      </c>
      <c r="E19" s="118">
        <f>E11+E15+E16</f>
        <v>447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631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632</v>
      </c>
      <c r="B21" s="394" t="s">
        <v>633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634</v>
      </c>
      <c r="B23" s="399"/>
      <c r="C23" s="119"/>
      <c r="D23" s="104"/>
      <c r="E23" s="120"/>
      <c r="F23" s="106"/>
    </row>
    <row r="24" spans="1:15" ht="12">
      <c r="A24" s="396" t="s">
        <v>635</v>
      </c>
      <c r="B24" s="397" t="s">
        <v>636</v>
      </c>
      <c r="C24" s="119">
        <f>SUM(C25:C27)</f>
        <v>57</v>
      </c>
      <c r="D24" s="119">
        <f>SUM(D25:D27)</f>
        <v>57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637</v>
      </c>
      <c r="B25" s="397" t="s">
        <v>638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639</v>
      </c>
      <c r="B26" s="397" t="s">
        <v>640</v>
      </c>
      <c r="C26" s="108">
        <v>57</v>
      </c>
      <c r="D26" s="108">
        <v>57</v>
      </c>
      <c r="E26" s="120">
        <f t="shared" si="0"/>
        <v>0</v>
      </c>
      <c r="F26" s="106"/>
    </row>
    <row r="27" spans="1:6" ht="12">
      <c r="A27" s="396" t="s">
        <v>641</v>
      </c>
      <c r="B27" s="397" t="s">
        <v>642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643</v>
      </c>
      <c r="B28" s="397" t="s">
        <v>644</v>
      </c>
      <c r="C28" s="108">
        <v>5398</v>
      </c>
      <c r="D28" s="108">
        <f>C28</f>
        <v>5398</v>
      </c>
      <c r="E28" s="120">
        <f t="shared" si="0"/>
        <v>0</v>
      </c>
      <c r="F28" s="106"/>
    </row>
    <row r="29" spans="1:6" ht="12">
      <c r="A29" s="396" t="s">
        <v>645</v>
      </c>
      <c r="B29" s="397" t="s">
        <v>646</v>
      </c>
      <c r="C29" s="108">
        <v>15099</v>
      </c>
      <c r="D29" s="108">
        <f>C29</f>
        <v>15099</v>
      </c>
      <c r="E29" s="120">
        <f t="shared" si="0"/>
        <v>0</v>
      </c>
      <c r="F29" s="106"/>
    </row>
    <row r="30" spans="1:6" ht="12">
      <c r="A30" s="396" t="s">
        <v>647</v>
      </c>
      <c r="B30" s="397" t="s">
        <v>648</v>
      </c>
      <c r="C30" s="108"/>
      <c r="D30" s="108"/>
      <c r="E30" s="120">
        <f t="shared" si="0"/>
        <v>0</v>
      </c>
      <c r="F30" s="106"/>
    </row>
    <row r="31" spans="1:6" ht="12">
      <c r="A31" s="396" t="s">
        <v>649</v>
      </c>
      <c r="B31" s="397" t="s">
        <v>650</v>
      </c>
      <c r="C31" s="108">
        <v>49</v>
      </c>
      <c r="D31" s="108">
        <f>C31</f>
        <v>49</v>
      </c>
      <c r="E31" s="120">
        <f t="shared" si="0"/>
        <v>0</v>
      </c>
      <c r="F31" s="106"/>
    </row>
    <row r="32" spans="1:6" ht="12">
      <c r="A32" s="396" t="s">
        <v>651</v>
      </c>
      <c r="B32" s="397" t="s">
        <v>652</v>
      </c>
      <c r="C32" s="108"/>
      <c r="D32" s="108"/>
      <c r="E32" s="120">
        <f t="shared" si="0"/>
        <v>0</v>
      </c>
      <c r="F32" s="106"/>
    </row>
    <row r="33" spans="1:15" ht="12">
      <c r="A33" s="396" t="s">
        <v>653</v>
      </c>
      <c r="B33" s="397" t="s">
        <v>654</v>
      </c>
      <c r="C33" s="105">
        <f>SUM(C34:C37)</f>
        <v>1801</v>
      </c>
      <c r="D33" s="105">
        <f>SUM(D34:D37)</f>
        <v>1801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655</v>
      </c>
      <c r="B34" s="397" t="s">
        <v>656</v>
      </c>
      <c r="C34" s="108">
        <v>266</v>
      </c>
      <c r="D34" s="108">
        <f>C34</f>
        <v>266</v>
      </c>
      <c r="E34" s="120">
        <f t="shared" si="0"/>
        <v>0</v>
      </c>
      <c r="F34" s="106"/>
    </row>
    <row r="35" spans="1:6" ht="12">
      <c r="A35" s="396" t="s">
        <v>657</v>
      </c>
      <c r="B35" s="397" t="s">
        <v>658</v>
      </c>
      <c r="C35" s="108">
        <v>1532</v>
      </c>
      <c r="D35" s="108">
        <f>C35</f>
        <v>1532</v>
      </c>
      <c r="E35" s="120">
        <f t="shared" si="0"/>
        <v>0</v>
      </c>
      <c r="F35" s="106"/>
    </row>
    <row r="36" spans="1:6" ht="12">
      <c r="A36" s="396" t="s">
        <v>659</v>
      </c>
      <c r="B36" s="397" t="s">
        <v>660</v>
      </c>
      <c r="C36" s="108"/>
      <c r="D36" s="108"/>
      <c r="E36" s="120">
        <f t="shared" si="0"/>
        <v>0</v>
      </c>
      <c r="F36" s="106"/>
    </row>
    <row r="37" spans="1:6" ht="12">
      <c r="A37" s="396" t="s">
        <v>661</v>
      </c>
      <c r="B37" s="397" t="s">
        <v>662</v>
      </c>
      <c r="C37" s="108"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663</v>
      </c>
      <c r="B38" s="397" t="s">
        <v>664</v>
      </c>
      <c r="C38" s="119">
        <f>SUM(C39:C42)</f>
        <v>418</v>
      </c>
      <c r="D38" s="105">
        <f>SUM(D39:D42)</f>
        <v>418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665</v>
      </c>
      <c r="B39" s="397" t="s">
        <v>666</v>
      </c>
      <c r="C39" s="108"/>
      <c r="D39" s="108"/>
      <c r="E39" s="120">
        <f t="shared" si="0"/>
        <v>0</v>
      </c>
      <c r="F39" s="106"/>
    </row>
    <row r="40" spans="1:6" ht="12">
      <c r="A40" s="396" t="s">
        <v>667</v>
      </c>
      <c r="B40" s="397" t="s">
        <v>668</v>
      </c>
      <c r="C40" s="108"/>
      <c r="D40" s="108"/>
      <c r="E40" s="120">
        <f t="shared" si="0"/>
        <v>0</v>
      </c>
      <c r="F40" s="106"/>
    </row>
    <row r="41" spans="1:6" ht="12">
      <c r="A41" s="396" t="s">
        <v>669</v>
      </c>
      <c r="B41" s="397" t="s">
        <v>670</v>
      </c>
      <c r="C41" s="108"/>
      <c r="D41" s="108"/>
      <c r="E41" s="120">
        <f t="shared" si="0"/>
        <v>0</v>
      </c>
      <c r="F41" s="106"/>
    </row>
    <row r="42" spans="1:6" ht="12">
      <c r="A42" s="396" t="s">
        <v>671</v>
      </c>
      <c r="B42" s="397" t="s">
        <v>672</v>
      </c>
      <c r="C42" s="108">
        <v>418</v>
      </c>
      <c r="D42" s="108">
        <f>C42</f>
        <v>418</v>
      </c>
      <c r="E42" s="120">
        <f t="shared" si="0"/>
        <v>0</v>
      </c>
      <c r="F42" s="106"/>
    </row>
    <row r="43" spans="1:15" ht="12">
      <c r="A43" s="398" t="s">
        <v>673</v>
      </c>
      <c r="B43" s="394" t="s">
        <v>674</v>
      </c>
      <c r="C43" s="104">
        <f>C24+C28+C29+C31+C30+C32+C33+C38</f>
        <v>22822</v>
      </c>
      <c r="D43" s="104">
        <f>D24+D28+D29+D31+D30+D32+D33+D38</f>
        <v>22822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675</v>
      </c>
      <c r="B44" s="395" t="s">
        <v>676</v>
      </c>
      <c r="C44" s="103">
        <f>C43+C21+C19+C9</f>
        <v>23269</v>
      </c>
      <c r="D44" s="103">
        <f>D43+D21+D19+D9</f>
        <v>22822</v>
      </c>
      <c r="E44" s="118">
        <f>E43+E21+E19+E9</f>
        <v>447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677</v>
      </c>
      <c r="B47" s="401"/>
      <c r="C47" s="403"/>
      <c r="D47" s="403"/>
      <c r="E47" s="403"/>
      <c r="F47" s="122" t="s">
        <v>273</v>
      </c>
    </row>
    <row r="48" spans="1:6" s="100" customFormat="1" ht="24">
      <c r="A48" s="389" t="s">
        <v>460</v>
      </c>
      <c r="B48" s="390" t="s">
        <v>7</v>
      </c>
      <c r="C48" s="404" t="s">
        <v>678</v>
      </c>
      <c r="D48" s="138" t="s">
        <v>679</v>
      </c>
      <c r="E48" s="138"/>
      <c r="F48" s="138" t="s">
        <v>680</v>
      </c>
    </row>
    <row r="49" spans="1:6" s="100" customFormat="1" ht="12">
      <c r="A49" s="389"/>
      <c r="B49" s="392"/>
      <c r="C49" s="404"/>
      <c r="D49" s="393" t="s">
        <v>609</v>
      </c>
      <c r="E49" s="393" t="s">
        <v>610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681</v>
      </c>
      <c r="B51" s="399"/>
      <c r="C51" s="103"/>
      <c r="D51" s="103"/>
      <c r="E51" s="103"/>
      <c r="F51" s="405"/>
    </row>
    <row r="52" spans="1:16" ht="24">
      <c r="A52" s="396" t="s">
        <v>682</v>
      </c>
      <c r="B52" s="397" t="s">
        <v>683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684</v>
      </c>
      <c r="B53" s="397" t="s">
        <v>685</v>
      </c>
      <c r="C53" s="108"/>
      <c r="D53" s="108"/>
      <c r="E53" s="119">
        <f>C53-D53</f>
        <v>0</v>
      </c>
      <c r="F53" s="108"/>
    </row>
    <row r="54" spans="1:6" ht="12">
      <c r="A54" s="396" t="s">
        <v>686</v>
      </c>
      <c r="B54" s="397" t="s">
        <v>687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671</v>
      </c>
      <c r="B55" s="397" t="s">
        <v>688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689</v>
      </c>
      <c r="B56" s="397" t="s">
        <v>690</v>
      </c>
      <c r="C56" s="103">
        <f>C57+C59</f>
        <v>33187</v>
      </c>
      <c r="D56" s="103">
        <f>D57+D59</f>
        <v>0</v>
      </c>
      <c r="E56" s="119">
        <f t="shared" si="1"/>
        <v>33187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691</v>
      </c>
      <c r="B57" s="397" t="s">
        <v>692</v>
      </c>
      <c r="C57" s="108">
        <v>33187</v>
      </c>
      <c r="D57" s="108"/>
      <c r="E57" s="119">
        <f t="shared" si="1"/>
        <v>33187</v>
      </c>
      <c r="F57" s="108"/>
    </row>
    <row r="58" spans="1:6" ht="12">
      <c r="A58" s="406" t="s">
        <v>693</v>
      </c>
      <c r="B58" s="397" t="s">
        <v>694</v>
      </c>
      <c r="C58" s="109"/>
      <c r="D58" s="109"/>
      <c r="E58" s="119">
        <f t="shared" si="1"/>
        <v>0</v>
      </c>
      <c r="F58" s="109"/>
    </row>
    <row r="59" spans="1:6" ht="12">
      <c r="A59" s="406" t="s">
        <v>695</v>
      </c>
      <c r="B59" s="397" t="s">
        <v>696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693</v>
      </c>
      <c r="B60" s="397" t="s">
        <v>697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698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699</v>
      </c>
      <c r="C62" s="108"/>
      <c r="D62" s="108"/>
      <c r="E62" s="119">
        <f t="shared" si="1"/>
        <v>0</v>
      </c>
      <c r="F62" s="110"/>
    </row>
    <row r="63" spans="1:6" ht="12">
      <c r="A63" s="396" t="s">
        <v>700</v>
      </c>
      <c r="B63" s="397" t="s">
        <v>701</v>
      </c>
      <c r="C63" s="108">
        <v>21650</v>
      </c>
      <c r="D63" s="108"/>
      <c r="E63" s="119">
        <f t="shared" si="1"/>
        <v>21650</v>
      </c>
      <c r="F63" s="110"/>
    </row>
    <row r="64" spans="1:6" ht="12">
      <c r="A64" s="396" t="s">
        <v>702</v>
      </c>
      <c r="B64" s="397" t="s">
        <v>703</v>
      </c>
      <c r="C64" s="108">
        <v>597</v>
      </c>
      <c r="D64" s="108"/>
      <c r="E64" s="119">
        <f t="shared" si="1"/>
        <v>597</v>
      </c>
      <c r="F64" s="110"/>
    </row>
    <row r="65" spans="1:6" ht="12">
      <c r="A65" s="396" t="s">
        <v>704</v>
      </c>
      <c r="B65" s="397" t="s">
        <v>705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706</v>
      </c>
      <c r="B66" s="394" t="s">
        <v>707</v>
      </c>
      <c r="C66" s="103">
        <f>C52+C56+C61+C62+C63+C64</f>
        <v>55434</v>
      </c>
      <c r="D66" s="103">
        <f>D52+D56+D61+D62+D63+D64</f>
        <v>0</v>
      </c>
      <c r="E66" s="119">
        <f t="shared" si="1"/>
        <v>55434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708</v>
      </c>
      <c r="B67" s="395"/>
      <c r="C67" s="104"/>
      <c r="D67" s="104"/>
      <c r="E67" s="119"/>
      <c r="F67" s="112"/>
    </row>
    <row r="68" spans="1:6" ht="12">
      <c r="A68" s="396" t="s">
        <v>709</v>
      </c>
      <c r="B68" s="407" t="s">
        <v>710</v>
      </c>
      <c r="C68" s="108">
        <v>5964</v>
      </c>
      <c r="D68" s="108"/>
      <c r="E68" s="119">
        <f t="shared" si="1"/>
        <v>5964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711</v>
      </c>
      <c r="B70" s="399"/>
      <c r="C70" s="104"/>
      <c r="D70" s="104"/>
      <c r="E70" s="119"/>
      <c r="F70" s="112"/>
    </row>
    <row r="71" spans="1:16" ht="24">
      <c r="A71" s="396" t="s">
        <v>682</v>
      </c>
      <c r="B71" s="397" t="s">
        <v>712</v>
      </c>
      <c r="C71" s="105">
        <f>SUM(C72:C74)</f>
        <v>193</v>
      </c>
      <c r="D71" s="105">
        <f>SUM(D72:D74)</f>
        <v>193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713</v>
      </c>
      <c r="B72" s="397" t="s">
        <v>714</v>
      </c>
      <c r="C72" s="108">
        <v>193</v>
      </c>
      <c r="D72" s="108">
        <v>193</v>
      </c>
      <c r="E72" s="119">
        <f t="shared" si="1"/>
        <v>0</v>
      </c>
      <c r="F72" s="110"/>
    </row>
    <row r="73" spans="1:6" ht="12">
      <c r="A73" s="396" t="s">
        <v>715</v>
      </c>
      <c r="B73" s="397" t="s">
        <v>716</v>
      </c>
      <c r="C73" s="108"/>
      <c r="D73" s="108"/>
      <c r="E73" s="119">
        <f t="shared" si="1"/>
        <v>0</v>
      </c>
      <c r="F73" s="110"/>
    </row>
    <row r="74" spans="1:6" ht="12">
      <c r="A74" s="408" t="s">
        <v>717</v>
      </c>
      <c r="B74" s="397" t="s">
        <v>718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689</v>
      </c>
      <c r="B75" s="397" t="s">
        <v>719</v>
      </c>
      <c r="C75" s="103">
        <f>C76+C78</f>
        <v>1014</v>
      </c>
      <c r="D75" s="103">
        <f>D76+D78</f>
        <v>1014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720</v>
      </c>
      <c r="B76" s="397" t="s">
        <v>721</v>
      </c>
      <c r="C76" s="108">
        <v>1014</v>
      </c>
      <c r="D76" s="108">
        <f>C76</f>
        <v>1014</v>
      </c>
      <c r="E76" s="119">
        <f t="shared" si="1"/>
        <v>0</v>
      </c>
      <c r="F76" s="108"/>
    </row>
    <row r="77" spans="1:6" ht="12">
      <c r="A77" s="396" t="s">
        <v>722</v>
      </c>
      <c r="B77" s="397" t="s">
        <v>723</v>
      </c>
      <c r="C77" s="109"/>
      <c r="D77" s="109"/>
      <c r="E77" s="119">
        <f t="shared" si="1"/>
        <v>0</v>
      </c>
      <c r="F77" s="109"/>
    </row>
    <row r="78" spans="1:6" ht="12">
      <c r="A78" s="396" t="s">
        <v>724</v>
      </c>
      <c r="B78" s="397" t="s">
        <v>725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693</v>
      </c>
      <c r="B79" s="397" t="s">
        <v>726</v>
      </c>
      <c r="C79" s="109"/>
      <c r="D79" s="109"/>
      <c r="E79" s="119">
        <f t="shared" si="1"/>
        <v>0</v>
      </c>
      <c r="F79" s="109"/>
    </row>
    <row r="80" spans="1:16" ht="12">
      <c r="A80" s="396" t="s">
        <v>727</v>
      </c>
      <c r="B80" s="397" t="s">
        <v>728</v>
      </c>
      <c r="C80" s="103">
        <f>SUM(C81:C84)</f>
        <v>735</v>
      </c>
      <c r="D80" s="103">
        <f>SUM(D81:D84)</f>
        <v>735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729</v>
      </c>
      <c r="B81" s="397" t="s">
        <v>730</v>
      </c>
      <c r="C81" s="108"/>
      <c r="D81" s="108"/>
      <c r="E81" s="119">
        <f t="shared" si="1"/>
        <v>0</v>
      </c>
      <c r="F81" s="108"/>
    </row>
    <row r="82" spans="1:6" ht="12">
      <c r="A82" s="396" t="s">
        <v>731</v>
      </c>
      <c r="B82" s="397" t="s">
        <v>732</v>
      </c>
      <c r="C82" s="108">
        <v>735</v>
      </c>
      <c r="D82" s="108">
        <v>735</v>
      </c>
      <c r="E82" s="119">
        <f t="shared" si="1"/>
        <v>0</v>
      </c>
      <c r="F82" s="108"/>
    </row>
    <row r="83" spans="1:6" ht="24">
      <c r="A83" s="396" t="s">
        <v>733</v>
      </c>
      <c r="B83" s="397" t="s">
        <v>734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735</v>
      </c>
      <c r="B84" s="397" t="s">
        <v>736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737</v>
      </c>
      <c r="B85" s="397" t="s">
        <v>738</v>
      </c>
      <c r="C85" s="104">
        <f>SUM(C86:C90)+C94</f>
        <v>84661</v>
      </c>
      <c r="D85" s="104">
        <f>SUM(D86:D90)+D94</f>
        <v>84661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739</v>
      </c>
      <c r="B86" s="397" t="s">
        <v>740</v>
      </c>
      <c r="C86" s="108"/>
      <c r="D86" s="108"/>
      <c r="E86" s="119">
        <f t="shared" si="1"/>
        <v>0</v>
      </c>
      <c r="F86" s="108"/>
    </row>
    <row r="87" spans="1:6" ht="12">
      <c r="A87" s="396" t="s">
        <v>741</v>
      </c>
      <c r="B87" s="397" t="s">
        <v>742</v>
      </c>
      <c r="C87" s="108">
        <v>16323</v>
      </c>
      <c r="D87" s="108">
        <f>C87</f>
        <v>16323</v>
      </c>
      <c r="E87" s="119">
        <f t="shared" si="1"/>
        <v>0</v>
      </c>
      <c r="F87" s="108"/>
    </row>
    <row r="88" spans="1:6" ht="12">
      <c r="A88" s="396" t="s">
        <v>743</v>
      </c>
      <c r="B88" s="397" t="s">
        <v>744</v>
      </c>
      <c r="C88" s="108">
        <v>65415</v>
      </c>
      <c r="D88" s="108">
        <f>C88</f>
        <v>65415</v>
      </c>
      <c r="E88" s="119">
        <f t="shared" si="1"/>
        <v>0</v>
      </c>
      <c r="F88" s="108"/>
    </row>
    <row r="89" spans="1:6" ht="12">
      <c r="A89" s="396" t="s">
        <v>745</v>
      </c>
      <c r="B89" s="397" t="s">
        <v>746</v>
      </c>
      <c r="C89" s="108">
        <v>1658</v>
      </c>
      <c r="D89" s="108">
        <f>C89</f>
        <v>1658</v>
      </c>
      <c r="E89" s="119">
        <f t="shared" si="1"/>
        <v>0</v>
      </c>
      <c r="F89" s="108"/>
    </row>
    <row r="90" spans="1:16" ht="12">
      <c r="A90" s="396" t="s">
        <v>747</v>
      </c>
      <c r="B90" s="397" t="s">
        <v>748</v>
      </c>
      <c r="C90" s="103">
        <f>SUM(C91:C93)</f>
        <v>817</v>
      </c>
      <c r="D90" s="103">
        <f>SUM(D91:D93)</f>
        <v>817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749</v>
      </c>
      <c r="B91" s="397" t="s">
        <v>750</v>
      </c>
      <c r="C91" s="108">
        <v>521</v>
      </c>
      <c r="D91" s="108">
        <f>C91</f>
        <v>521</v>
      </c>
      <c r="E91" s="119">
        <f t="shared" si="1"/>
        <v>0</v>
      </c>
      <c r="F91" s="108"/>
    </row>
    <row r="92" spans="1:6" ht="12">
      <c r="A92" s="396" t="s">
        <v>657</v>
      </c>
      <c r="B92" s="397" t="s">
        <v>751</v>
      </c>
      <c r="C92" s="108">
        <v>120</v>
      </c>
      <c r="D92" s="108">
        <f>C92</f>
        <v>120</v>
      </c>
      <c r="E92" s="119">
        <f t="shared" si="1"/>
        <v>0</v>
      </c>
      <c r="F92" s="108"/>
    </row>
    <row r="93" spans="1:6" ht="12">
      <c r="A93" s="396" t="s">
        <v>661</v>
      </c>
      <c r="B93" s="397" t="s">
        <v>752</v>
      </c>
      <c r="C93" s="108">
        <v>176</v>
      </c>
      <c r="D93" s="108">
        <f>C93</f>
        <v>176</v>
      </c>
      <c r="E93" s="119">
        <f t="shared" si="1"/>
        <v>0</v>
      </c>
      <c r="F93" s="108"/>
    </row>
    <row r="94" spans="1:6" ht="12">
      <c r="A94" s="396" t="s">
        <v>753</v>
      </c>
      <c r="B94" s="397" t="s">
        <v>754</v>
      </c>
      <c r="C94" s="108">
        <v>448</v>
      </c>
      <c r="D94" s="108">
        <f>C94</f>
        <v>448</v>
      </c>
      <c r="E94" s="119">
        <f t="shared" si="1"/>
        <v>0</v>
      </c>
      <c r="F94" s="108"/>
    </row>
    <row r="95" spans="1:6" ht="12">
      <c r="A95" s="396" t="s">
        <v>755</v>
      </c>
      <c r="B95" s="397" t="s">
        <v>756</v>
      </c>
      <c r="C95" s="108">
        <v>19656</v>
      </c>
      <c r="D95" s="108">
        <f>C95</f>
        <v>19656</v>
      </c>
      <c r="E95" s="119">
        <f t="shared" si="1"/>
        <v>0</v>
      </c>
      <c r="F95" s="110"/>
    </row>
    <row r="96" spans="1:16" ht="12">
      <c r="A96" s="398" t="s">
        <v>757</v>
      </c>
      <c r="B96" s="407" t="s">
        <v>758</v>
      </c>
      <c r="C96" s="104">
        <f>C85+C80+C75+C71+C95</f>
        <v>106259</v>
      </c>
      <c r="D96" s="104">
        <f>D85+D80+D75+D71+D95</f>
        <v>106259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759</v>
      </c>
      <c r="B97" s="395" t="s">
        <v>760</v>
      </c>
      <c r="C97" s="104">
        <f>C96+C68+C66</f>
        <v>167657</v>
      </c>
      <c r="D97" s="104">
        <f>D96+D68+D66</f>
        <v>106259</v>
      </c>
      <c r="E97" s="104">
        <f>E96+E68+E66</f>
        <v>61398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761</v>
      </c>
      <c r="B99" s="410"/>
      <c r="C99" s="113"/>
      <c r="D99" s="113"/>
      <c r="E99" s="113"/>
      <c r="F99" s="411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460</v>
      </c>
      <c r="B100" s="395" t="s">
        <v>461</v>
      </c>
      <c r="C100" s="115" t="s">
        <v>762</v>
      </c>
      <c r="D100" s="115" t="s">
        <v>763</v>
      </c>
      <c r="E100" s="115" t="s">
        <v>764</v>
      </c>
      <c r="F100" s="115" t="s">
        <v>765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766</v>
      </c>
      <c r="B102" s="397" t="s">
        <v>767</v>
      </c>
      <c r="C102" s="108">
        <v>489</v>
      </c>
      <c r="D102" s="108">
        <v>100</v>
      </c>
      <c r="E102" s="108">
        <v>263</v>
      </c>
      <c r="F102" s="125">
        <f>C102+D102-E102</f>
        <v>326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768</v>
      </c>
      <c r="B103" s="397" t="s">
        <v>769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770</v>
      </c>
      <c r="B104" s="397" t="s">
        <v>771</v>
      </c>
      <c r="C104" s="108">
        <v>618</v>
      </c>
      <c r="D104" s="108">
        <v>0</v>
      </c>
      <c r="E104" s="108">
        <v>107</v>
      </c>
      <c r="F104" s="125">
        <f>C104+D104-E104</f>
        <v>511</v>
      </c>
    </row>
    <row r="105" spans="1:16" ht="12">
      <c r="A105" s="412" t="s">
        <v>772</v>
      </c>
      <c r="B105" s="395" t="s">
        <v>773</v>
      </c>
      <c r="C105" s="103">
        <f>SUM(C102:C104)</f>
        <v>1107</v>
      </c>
      <c r="D105" s="103">
        <f>SUM(D102:D104)</f>
        <v>100</v>
      </c>
      <c r="E105" s="103">
        <f>SUM(E102:E104)</f>
        <v>370</v>
      </c>
      <c r="F105" s="103">
        <f>SUM(F102:F104)</f>
        <v>837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774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775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909</v>
      </c>
      <c r="B109" s="612"/>
      <c r="C109" s="612" t="s">
        <v>858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855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A40" sqref="A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777</v>
      </c>
      <c r="F2" s="418"/>
      <c r="G2" s="418"/>
      <c r="H2" s="416"/>
      <c r="I2" s="416"/>
    </row>
    <row r="3" spans="1:9" ht="12">
      <c r="A3" s="416"/>
      <c r="B3" s="417"/>
      <c r="C3" s="419" t="s">
        <v>778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381</v>
      </c>
      <c r="B4" s="619" t="str">
        <f>'справка №1-БАЛАНС'!E3</f>
        <v>ИНДУСТРИАЛЕН ХОЛДИНГ БЪЛГАРИЯ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121631219</v>
      </c>
    </row>
    <row r="5" spans="1:9" ht="15">
      <c r="A5" s="501" t="s">
        <v>4</v>
      </c>
      <c r="B5" s="620" t="str">
        <f>'справка №1-БАЛАНС'!E5</f>
        <v> към 30 септември 2009 г.</v>
      </c>
      <c r="C5" s="620"/>
      <c r="D5" s="620"/>
      <c r="E5" s="620"/>
      <c r="F5" s="620"/>
      <c r="G5" s="623" t="s">
        <v>3</v>
      </c>
      <c r="H5" s="624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779</v>
      </c>
    </row>
    <row r="7" spans="1:9" s="520" customFormat="1" ht="12">
      <c r="A7" s="140" t="s">
        <v>460</v>
      </c>
      <c r="B7" s="79"/>
      <c r="C7" s="140" t="s">
        <v>780</v>
      </c>
      <c r="D7" s="141"/>
      <c r="E7" s="142"/>
      <c r="F7" s="143" t="s">
        <v>781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782</v>
      </c>
      <c r="D8" s="82" t="s">
        <v>783</v>
      </c>
      <c r="E8" s="82" t="s">
        <v>784</v>
      </c>
      <c r="F8" s="142" t="s">
        <v>785</v>
      </c>
      <c r="G8" s="144" t="s">
        <v>786</v>
      </c>
      <c r="H8" s="144"/>
      <c r="I8" s="144" t="s">
        <v>787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788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789</v>
      </c>
      <c r="B12" s="90" t="s">
        <v>790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791</v>
      </c>
      <c r="B13" s="90" t="s">
        <v>792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591</v>
      </c>
      <c r="B14" s="90" t="s">
        <v>793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794</v>
      </c>
      <c r="B15" s="90" t="s">
        <v>795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796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560</v>
      </c>
      <c r="B17" s="92" t="s">
        <v>797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798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789</v>
      </c>
      <c r="B19" s="90" t="s">
        <v>799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800</v>
      </c>
      <c r="B20" s="90" t="s">
        <v>801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802</v>
      </c>
      <c r="B21" s="90" t="s">
        <v>803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804</v>
      </c>
      <c r="B22" s="90" t="s">
        <v>805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806</v>
      </c>
      <c r="B23" s="90" t="s">
        <v>807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808</v>
      </c>
      <c r="B24" s="90" t="s">
        <v>809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810</v>
      </c>
      <c r="B25" s="95" t="s">
        <v>811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577</v>
      </c>
      <c r="B26" s="92" t="s">
        <v>812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813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867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900</v>
      </c>
      <c r="B30" s="622"/>
      <c r="C30" s="622"/>
      <c r="D30" s="459" t="s">
        <v>858</v>
      </c>
      <c r="E30" s="621"/>
      <c r="F30" s="621"/>
      <c r="G30" s="621"/>
      <c r="H30" s="420" t="s">
        <v>855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51">
      <selection activeCell="I13" sqref="I1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814</v>
      </c>
      <c r="B2" s="145"/>
      <c r="C2" s="145"/>
      <c r="D2" s="145"/>
      <c r="E2" s="145"/>
      <c r="F2" s="145"/>
    </row>
    <row r="3" spans="1:6" ht="12.75" customHeight="1">
      <c r="A3" s="145" t="s">
        <v>815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6" t="str">
        <f>'справка №1-БАЛАНС'!E3</f>
        <v>ИНДУСТРИАЛЕН ХОЛДИНГ БЪЛГАРИЯ АД</v>
      </c>
      <c r="C5" s="626"/>
      <c r="D5" s="626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816</v>
      </c>
      <c r="B6" s="627" t="str">
        <f>'справка №1-БАЛАНС'!E5</f>
        <v> към 30 септември 2009 г.</v>
      </c>
      <c r="C6" s="627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273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817</v>
      </c>
      <c r="B8" s="32" t="s">
        <v>7</v>
      </c>
      <c r="C8" s="33" t="s">
        <v>818</v>
      </c>
      <c r="D8" s="33" t="s">
        <v>819</v>
      </c>
      <c r="E8" s="33" t="s">
        <v>820</v>
      </c>
      <c r="F8" s="33" t="s">
        <v>821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822</v>
      </c>
      <c r="B10" s="35"/>
      <c r="C10" s="429"/>
      <c r="D10" s="429"/>
      <c r="E10" s="429"/>
      <c r="F10" s="429"/>
    </row>
    <row r="11" spans="1:6" ht="18" customHeight="1">
      <c r="A11" s="36" t="s">
        <v>823</v>
      </c>
      <c r="B11" s="37"/>
      <c r="C11" s="429"/>
      <c r="D11" s="429"/>
      <c r="E11" s="429"/>
      <c r="F11" s="429"/>
    </row>
    <row r="12" spans="1:6" ht="14.25" customHeight="1">
      <c r="A12" s="36" t="s">
        <v>859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872</v>
      </c>
      <c r="B13" s="37"/>
      <c r="C13" s="441">
        <v>15400</v>
      </c>
      <c r="D13" s="571">
        <v>100</v>
      </c>
      <c r="E13" s="441"/>
      <c r="F13" s="443">
        <f aca="true" t="shared" si="0" ref="F13:F28">C13-E13</f>
        <v>15400</v>
      </c>
    </row>
    <row r="14" spans="1:6" ht="12.75">
      <c r="A14" s="36" t="s">
        <v>873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874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881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860</v>
      </c>
      <c r="B17" s="37"/>
      <c r="C17" s="441">
        <v>7873</v>
      </c>
      <c r="D17" s="572">
        <v>100</v>
      </c>
      <c r="E17" s="441"/>
      <c r="F17" s="443">
        <f t="shared" si="0"/>
        <v>7873</v>
      </c>
    </row>
    <row r="18" spans="1:6" ht="12.75">
      <c r="A18" s="36" t="s">
        <v>861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875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871</v>
      </c>
      <c r="B20" s="37"/>
      <c r="C20" s="441">
        <v>1267</v>
      </c>
      <c r="D20" s="571">
        <v>80.81</v>
      </c>
      <c r="E20" s="441">
        <v>1267</v>
      </c>
      <c r="F20" s="443">
        <v>1267</v>
      </c>
    </row>
    <row r="21" spans="1:6" ht="17.25" customHeight="1">
      <c r="A21" s="36" t="s">
        <v>876</v>
      </c>
      <c r="B21" s="37"/>
      <c r="C21" s="441">
        <v>2886</v>
      </c>
      <c r="D21" s="441">
        <v>99.999</v>
      </c>
      <c r="E21" s="441"/>
      <c r="F21" s="443">
        <f t="shared" si="0"/>
        <v>2886</v>
      </c>
    </row>
    <row r="22" spans="1:6" ht="12.75">
      <c r="A22" s="36" t="s">
        <v>877</v>
      </c>
      <c r="B22" s="37"/>
      <c r="C22" s="441">
        <v>1902</v>
      </c>
      <c r="D22" s="572">
        <v>80.38</v>
      </c>
      <c r="E22" s="441">
        <f>C22</f>
        <v>1902</v>
      </c>
      <c r="F22" s="443">
        <f t="shared" si="0"/>
        <v>0</v>
      </c>
    </row>
    <row r="23" spans="1:6" ht="12.75">
      <c r="A23" s="36" t="s">
        <v>878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879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880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882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891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886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560</v>
      </c>
      <c r="B29" s="39" t="s">
        <v>824</v>
      </c>
      <c r="C29" s="429">
        <f>SUM(C12:C28)</f>
        <v>109544</v>
      </c>
      <c r="D29" s="429"/>
      <c r="E29" s="429">
        <f>SUM(E12:E26)</f>
        <v>3169</v>
      </c>
      <c r="F29" s="442">
        <f>SUM(F12:F28)</f>
        <v>107642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825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577</v>
      </c>
      <c r="B46" s="39" t="s">
        <v>826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827</v>
      </c>
      <c r="B47" s="40"/>
      <c r="C47" s="429"/>
      <c r="D47" s="429"/>
      <c r="E47" s="429"/>
      <c r="F47" s="442"/>
    </row>
    <row r="48" spans="1:6" ht="12.75">
      <c r="A48" s="36" t="s">
        <v>862</v>
      </c>
      <c r="B48" s="40"/>
      <c r="C48" s="441">
        <v>10688</v>
      </c>
      <c r="D48" s="572">
        <v>48.45</v>
      </c>
      <c r="E48" s="441">
        <v>0</v>
      </c>
      <c r="F48" s="443">
        <v>9803</v>
      </c>
    </row>
    <row r="49" spans="1:6" ht="12.75">
      <c r="A49" s="36" t="s">
        <v>863</v>
      </c>
      <c r="B49" s="40"/>
      <c r="C49" s="441">
        <v>0</v>
      </c>
      <c r="D49" s="572">
        <v>0</v>
      </c>
      <c r="E49" s="441"/>
      <c r="F49" s="443">
        <f>C49-E49</f>
        <v>0</v>
      </c>
    </row>
    <row r="50" spans="1:6" ht="12.75">
      <c r="A50" s="36" t="s">
        <v>883</v>
      </c>
      <c r="B50" s="40"/>
      <c r="C50" s="441">
        <v>1714</v>
      </c>
      <c r="D50" s="572">
        <v>50</v>
      </c>
      <c r="E50" s="441"/>
      <c r="F50" s="443">
        <f>C50-E50</f>
        <v>1714</v>
      </c>
    </row>
    <row r="51" spans="1:6" ht="12.75">
      <c r="A51" s="36" t="s">
        <v>869</v>
      </c>
      <c r="B51" s="40"/>
      <c r="C51" s="441">
        <v>1698</v>
      </c>
      <c r="D51" s="441">
        <v>30</v>
      </c>
      <c r="E51" s="441"/>
      <c r="F51" s="443">
        <f aca="true" t="shared" si="2" ref="F51:F62">C51-E51</f>
        <v>1698</v>
      </c>
    </row>
    <row r="52" spans="1:6" ht="12.75">
      <c r="A52" s="36" t="s">
        <v>889</v>
      </c>
      <c r="B52" s="37"/>
      <c r="C52" s="441">
        <v>304</v>
      </c>
      <c r="D52" s="441">
        <v>50</v>
      </c>
      <c r="E52" s="441"/>
      <c r="F52" s="443">
        <f t="shared" si="2"/>
        <v>304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596</v>
      </c>
      <c r="B63" s="39" t="s">
        <v>828</v>
      </c>
      <c r="C63" s="429">
        <f>SUM(C48:C62)</f>
        <v>14404</v>
      </c>
      <c r="D63" s="429"/>
      <c r="E63" s="429">
        <f>SUM(E48:E62)</f>
        <v>0</v>
      </c>
      <c r="F63" s="442">
        <f>SUM(F48:F62)</f>
        <v>13519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829</v>
      </c>
      <c r="B64" s="40"/>
      <c r="C64" s="429"/>
      <c r="D64" s="429"/>
      <c r="E64" s="429"/>
      <c r="F64" s="442"/>
    </row>
    <row r="65" spans="1:6" ht="16.5" customHeight="1">
      <c r="A65" s="36" t="s">
        <v>884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885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887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830</v>
      </c>
      <c r="B77" s="39" t="s">
        <v>831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832</v>
      </c>
      <c r="B78" s="39" t="s">
        <v>833</v>
      </c>
      <c r="C78" s="429">
        <f>C77+C63+C46+C29</f>
        <v>123956</v>
      </c>
      <c r="D78" s="429"/>
      <c r="E78" s="429">
        <f>E77+E63+E46+E29</f>
        <v>3169</v>
      </c>
      <c r="F78" s="442">
        <f>F77+F63+F46+F29</f>
        <v>121169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834</v>
      </c>
      <c r="B79" s="39"/>
      <c r="C79" s="429"/>
      <c r="D79" s="429"/>
      <c r="E79" s="429"/>
      <c r="F79" s="442"/>
    </row>
    <row r="80" spans="1:6" ht="14.25" customHeight="1">
      <c r="A80" s="36" t="s">
        <v>823</v>
      </c>
      <c r="B80" s="40"/>
      <c r="C80" s="429"/>
      <c r="D80" s="429"/>
      <c r="E80" s="429"/>
      <c r="F80" s="442"/>
    </row>
    <row r="81" spans="1:6" ht="25.5">
      <c r="A81" s="36" t="s">
        <v>864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897</v>
      </c>
      <c r="B82" s="40"/>
      <c r="C82" s="441">
        <v>17</v>
      </c>
      <c r="D82" s="441">
        <v>100</v>
      </c>
      <c r="E82" s="441"/>
      <c r="F82" s="443">
        <v>17</v>
      </c>
    </row>
    <row r="83" spans="1:6" ht="12.75">
      <c r="A83" s="36" t="s">
        <v>892</v>
      </c>
      <c r="B83" s="40"/>
      <c r="C83" s="441">
        <v>2</v>
      </c>
      <c r="D83" s="441">
        <v>100</v>
      </c>
      <c r="E83" s="441"/>
      <c r="F83" s="443">
        <v>2</v>
      </c>
    </row>
    <row r="84" spans="1:6" ht="12.75">
      <c r="A84" s="36" t="s">
        <v>895</v>
      </c>
      <c r="B84" s="40"/>
      <c r="C84" s="441">
        <v>195.5</v>
      </c>
      <c r="D84" s="441">
        <v>100</v>
      </c>
      <c r="E84" s="441"/>
      <c r="F84" s="443">
        <v>195.5</v>
      </c>
    </row>
    <row r="85" spans="1:6" ht="12.75">
      <c r="A85" s="36" t="s">
        <v>896</v>
      </c>
      <c r="B85" s="40"/>
      <c r="C85" s="441">
        <v>195.5</v>
      </c>
      <c r="D85" s="441">
        <v>100</v>
      </c>
      <c r="E85" s="441"/>
      <c r="F85" s="443">
        <v>195.5</v>
      </c>
    </row>
    <row r="86" spans="1:6" ht="12.75">
      <c r="A86" s="36" t="s">
        <v>898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545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548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560</v>
      </c>
      <c r="B100" s="39" t="s">
        <v>835</v>
      </c>
      <c r="C100" s="429">
        <f>SUM(C81:C99)</f>
        <v>557</v>
      </c>
      <c r="D100" s="429"/>
      <c r="E100" s="429">
        <f>SUM(E81:E99)</f>
        <v>0</v>
      </c>
      <c r="F100" s="442">
        <f>SUM(F81:F99)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825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577</v>
      </c>
      <c r="B117" s="39" t="s">
        <v>836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827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596</v>
      </c>
      <c r="B134" s="39" t="s">
        <v>837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829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830</v>
      </c>
      <c r="B151" s="39" t="s">
        <v>838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839</v>
      </c>
      <c r="B152" s="39" t="s">
        <v>840</v>
      </c>
      <c r="C152" s="429">
        <f>C151+C134+C117+C100</f>
        <v>557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910</v>
      </c>
      <c r="B154" s="453"/>
      <c r="C154" s="628" t="s">
        <v>865</v>
      </c>
      <c r="D154" s="628"/>
      <c r="E154" s="628"/>
      <c r="F154" s="628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28" t="s">
        <v>855</v>
      </c>
      <c r="D156" s="628"/>
      <c r="E156" s="628"/>
      <c r="F156" s="628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1:F99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2009-11-25T14:15:26Z</cp:lastPrinted>
  <dcterms:created xsi:type="dcterms:W3CDTF">2000-06-29T12:02:40Z</dcterms:created>
  <dcterms:modified xsi:type="dcterms:W3CDTF">2009-11-30T13:26:02Z</dcterms:modified>
  <cp:category/>
  <cp:version/>
  <cp:contentType/>
  <cp:contentStatus/>
</cp:coreProperties>
</file>