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<sst xmlns="http://schemas.openxmlformats.org/spreadsheetml/2006/main" count="1068" uniqueCount="878">
  <si>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</si>
  <si>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</si>
  <si>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</si>
  <si>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</si>
  <si>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</si>
  <si>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</si>
  <si>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</si>
  <si>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</si>
  <si>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</si>
  <si>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</si>
  <si>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</si>
  <si>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</si>
  <si>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</si>
  <si>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</si>
  <si>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</si>
  <si>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</si>
  <si>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</si>
  <si>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</si>
  <si>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</si>
  <si>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</si>
  <si>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</si>
  <si>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</si>
  <si>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</si>
  <si>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</si>
  <si>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</si>
  <si>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</si>
  <si>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</si>
  <si>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</si>
  <si>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</si>
  <si>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</si>
  <si>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</si>
  <si>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</si>
  <si>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</si>
  <si>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</si>
  <si>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</si>
  <si>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</si>
  <si>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</si>
  <si>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</si>
  <si>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</si>
  <si>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</si>
  <si>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</si>
  <si>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</si>
  <si>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</si>
  <si>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</si>
  <si>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</si>
  <si>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</si>
  <si>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</si>
  <si>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</si>
  <si>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</si>
  <si>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</si>
  <si>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</si>
  <si>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</si>
  <si>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</si>
  <si>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</si>
  <si>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</si>
  <si>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</si>
  <si>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</si>
  <si>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</si>
  <si>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</si>
  <si>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</si>
  <si>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</si>
  <si>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</si>
  <si>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</si>
  <si>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</si>
  <si>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</si>
  <si>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</si>
  <si>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</si>
  <si>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</si>
  <si>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</si>
  <si>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</si>
  <si>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</si>
  <si>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</si>
  <si>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</si>
  <si>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</si>
  <si>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</si>
  <si>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</si>
  <si>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</si>
  <si>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</si>
  <si>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</si>
  <si>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</si>
  <si>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</si>
  <si>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</si>
  <si>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</si>
  <si>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</si>
  <si>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</si>
  <si>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</si>
  <si>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</si>
  <si>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</si>
  <si>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</si>
  <si>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</si>
  <si>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</si>
  <si>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</si>
  <si>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</si>
  <si>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</si>
  <si>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</si>
  <si>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</si>
  <si>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</si>
  <si>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</si>
  <si>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</si>
  <si>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</si>
  <si>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</si>
  <si>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</si>
  <si>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</si>
  <si>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</si>
  <si>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</si>
  <si>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</si>
  <si>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</si>
  <si>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</si>
  <si>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</si>
  <si>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</si>
  <si>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</si>
  <si>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</si>
  <si>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</si>
  <si>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</si>
  <si>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</si>
  <si>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</si>
  <si>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</si>
  <si>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</si>
  <si>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</si>
  <si>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</si>
  <si>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</si>
  <si>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</si>
  <si>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</si>
  <si>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</si>
  <si>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</si>
  <si>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</si>
  <si>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</si>
  <si>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</si>
  <si>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</si>
  <si>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</si>
  <si>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</si>
  <si>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</si>
  <si>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</si>
  <si>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</si>
  <si>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</si>
  <si>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</si>
  <si>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</si>
  <si>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</si>
  <si>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</si>
  <si>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</si>
  <si>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</si>
  <si>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</si>
  <si>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</si>
  <si>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</si>
  <si>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</si>
  <si>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</si>
  <si>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</si>
  <si>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</si>
  <si>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</si>
  <si>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</si>
  <si>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</si>
  <si>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</si>
  <si>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</si>
  <si>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</si>
  <si>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</si>
  <si>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</si>
  <si>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</si>
  <si>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</si>
  <si>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</si>
  <si>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</si>
  <si>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</si>
  <si>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</si>
  <si>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</si>
  <si>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</si>
  <si>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</si>
  <si>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</si>
  <si>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</si>
  <si>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</si>
  <si>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</si>
  <si>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</si>
  <si>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</si>
  <si>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</si>
  <si>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</si>
  <si>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</si>
  <si>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</si>
  <si>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</si>
  <si>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</si>
  <si>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</si>
  <si>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</si>
  <si>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</si>
  <si>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</si>
  <si>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</si>
  <si>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</si>
  <si>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</si>
  <si>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</si>
  <si>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</si>
  <si>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</si>
  <si>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</si>
  <si>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</si>
  <si>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</si>
  <si>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</si>
  <si>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</si>
  <si>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</si>
  <si>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</si>
  <si>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</si>
  <si>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</si>
  <si>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</si>
  <si>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</si>
  <si>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</si>
  <si>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</si>
  <si>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</si>
  <si>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</si>
  <si>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</si>
  <si>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</si>
  <si>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</si>
  <si>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</si>
  <si>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</si>
  <si>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</si>
  <si>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</si>
  <si>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</si>
  <si>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</si>
  <si>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</si>
  <si>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</si>
  <si>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</si>
  <si>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</si>
  <si>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</si>
  <si>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</si>
  <si>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</si>
  <si>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</si>
  <si>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</si>
  <si>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</si>
  <si>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</si>
  <si>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</si>
  <si>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</si>
  <si>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</si>
  <si>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</si>
  <si>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</si>
  <si>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</si>
  <si>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</si>
  <si>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</si>
  <si>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</si>
  <si>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</si>
  <si>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</si>
  <si>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</si>
  <si>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</si>
  <si>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</si>
  <si>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</si>
  <si>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</si>
  <si>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</si>
  <si>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</si>
  <si>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</si>
  <si>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</si>
  <si>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</si>
  <si>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</si>
  <si>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</si>
  <si>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</si>
  <si>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</si>
  <si>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</si>
  <si>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</si>
  <si>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</si>
  <si>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</si>
  <si>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</si>
  <si>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</si>
  <si>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</si>
  <si>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</si>
  <si>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</si>
  <si>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</si>
  <si>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</si>
  <si>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</si>
  <si>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</si>
  <si>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</si>
  <si>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</si>
  <si>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</si>
  <si>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</si>
  <si>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</si>
  <si>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</si>
  <si>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</si>
  <si>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</si>
  <si>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</si>
  <si>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</si>
  <si>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</si>
  <si>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</si>
  <si>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</si>
  <si>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</si>
  <si>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</si>
  <si>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</si>
  <si>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</si>
  <si>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</si>
  <si>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</si>
  <si>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</si>
  <si>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</si>
  <si>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</si>
  <si>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</si>
  <si>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</si>
  <si>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</si>
  <si>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</si>
  <si>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</si>
  <si>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</si>
  <si>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</si>
  <si>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</si>
  <si>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</si>
  <si>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</si>
  <si>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</si>
  <si>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</si>
  <si>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</si>
  <si>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</si>
  <si>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</si>
  <si>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</si>
  <si>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</si>
  <si>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</si>
  <si>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</si>
  <si>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</si>
  <si>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</si>
  <si>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</si>
  <si>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</si>
  <si>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</si>
  <si>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</si>
  <si>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</si>
  <si>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</si>
  <si>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</si>
  <si>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</si>
  <si>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</si>
  <si>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</si>
  <si>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</si>
  <si>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</si>
  <si>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</si>
  <si>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</si>
  <si>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</si>
  <si>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</si>
  <si>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</si>
  <si>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</si>
  <si>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</si>
  <si>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</si>
  <si>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</si>
  <si>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</si>
  <si>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</si>
  <si>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</si>
  <si>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</si>
  <si>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</si>
  <si>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</si>
  <si>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</si>
  <si>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</si>
  <si>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</si>
  <si>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</si>
  <si>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</si>
  <si>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</si>
  <si>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</si>
  <si>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</si>
  <si>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</si>
  <si>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</si>
  <si>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</si>
  <si>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</si>
  <si>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</si>
  <si>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</si>
  <si>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</si>
  <si>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</si>
  <si>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</si>
  <si>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</si>
  <si>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</si>
  <si>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</si>
  <si>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</si>
  <si>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</si>
  <si>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</si>
  <si>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</si>
  <si>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</si>
  <si>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</si>
  <si>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</si>
  <si>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</si>
  <si>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</si>
  <si>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</si>
  <si>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</si>
  <si>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</si>
  <si>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</si>
  <si>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</si>
  <si>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</si>
  <si>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</si>
  <si>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</si>
  <si>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</si>
  <si>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</si>
  <si>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</si>
  <si>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</si>
  <si>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</si>
  <si>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</si>
  <si>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</si>
  <si>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</si>
  <si>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</si>
  <si>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</si>
  <si>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</si>
  <si>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</si>
  <si>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</si>
  <si>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</si>
  <si>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</si>
  <si>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</si>
  <si>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</si>
  <si>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</si>
  <si>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</si>
  <si>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</si>
  <si>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</si>
  <si>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</si>
  <si>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</si>
  <si>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</si>
  <si>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</si>
  <si>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</si>
  <si>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</si>
  <si>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</si>
  <si>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</si>
  <si>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</si>
  <si>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</si>
  <si>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</si>
  <si>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</si>
  <si>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</si>
  <si>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</si>
  <si>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</si>
  <si>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</si>
  <si>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</si>
  <si>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</si>
  <si>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</si>
  <si>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</si>
  <si>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</si>
  <si>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</si>
  <si>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</si>
  <si>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</si>
  <si>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</si>
  <si>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</si>
  <si>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</si>
  <si>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</si>
  <si>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</si>
  <si>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</si>
  <si>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</si>
  <si>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</si>
  <si>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</si>
  <si>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</si>
  <si>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</si>
  <si>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</si>
  <si>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</si>
  <si>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</si>
  <si>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</si>
  <si>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</si>
  <si>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</si>
  <si>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</si>
  <si>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</si>
  <si>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</si>
  <si>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</si>
  <si>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</si>
  <si>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</si>
  <si>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</si>
  <si>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</si>
  <si>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</si>
  <si>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</si>
  <si>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</si>
  <si>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</si>
  <si>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</si>
  <si>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</si>
  <si>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</si>
  <si>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</si>
  <si>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</si>
  <si>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</si>
  <si>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</si>
  <si>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</si>
  <si>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</si>
  <si>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</si>
  <si>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</si>
  <si>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</si>
  <si>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</si>
  <si>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</si>
  <si>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</si>
  <si>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</si>
  <si>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</si>
  <si>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</si>
  <si>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</si>
  <si>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</si>
  <si>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</si>
  <si>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</si>
  <si>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</si>
  <si>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</si>
  <si>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</si>
  <si>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</si>
  <si>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</si>
  <si>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</si>
  <si>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</si>
  <si>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</si>
  <si>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</si>
  <si>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</si>
  <si>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</si>
  <si>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</si>
  <si>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</si>
  <si>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</si>
  <si>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</si>
  <si>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</si>
  <si>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</si>
  <si>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</si>
  <si>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</si>
  <si>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</si>
  <si>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</si>
  <si>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</si>
  <si>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</si>
  <si>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</si>
  <si>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</si>
  <si>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</si>
  <si>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</si>
  <si>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</si>
  <si>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</si>
  <si>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</si>
  <si>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</si>
  <si>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</si>
  <si>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</si>
  <si>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</si>
  <si>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</si>
  <si>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</si>
  <si>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</si>
  <si>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</si>
  <si>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</si>
  <si>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</si>
  <si>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</si>
  <si>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</si>
  <si>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</si>
  <si>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</si>
  <si>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</si>
  <si>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</si>
  <si>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</si>
  <si>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</si>
  <si>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</si>
  <si>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</si>
  <si>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</si>
  <si>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</si>
  <si>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</si>
  <si>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</si>
  <si>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</si>
  <si>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</si>
  <si>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</si>
  <si>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</si>
  <si>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</si>
  <si>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</si>
  <si>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</si>
  <si>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</si>
  <si>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</si>
  <si>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</si>
  <si>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</si>
  <si>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</si>
  <si>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</si>
  <si>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</si>
  <si>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</si>
  <si>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</si>
  <si>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</si>
  <si>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</si>
  <si>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</si>
  <si>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</si>
  <si>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</si>
  <si>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</si>
  <si>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</si>
  <si>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</si>
  <si>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</si>
  <si>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</si>
  <si>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</si>
  <si>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</si>
  <si>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</si>
  <si>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</si>
  <si>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</si>
  <si>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</si>
  <si>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</si>
  <si>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</si>
  <si>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</si>
  <si>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</si>
  <si>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</si>
  <si>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</si>
  <si>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</si>
  <si>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</si>
  <si>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</si>
  <si>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</si>
  <si>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</si>
  <si>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</si>
  <si>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</si>
  <si>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</si>
  <si>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</si>
  <si>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</si>
  <si>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</si>
  <si>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</si>
  <si>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</si>
  <si>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</si>
  <si>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</si>
  <si>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</si>
  <si>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</si>
  <si>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</si>
  <si>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</si>
  <si>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</si>
  <si>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</si>
  <si>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</si>
  <si>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</si>
  <si>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</si>
  <si>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</si>
  <si>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</si>
  <si>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</si>
  <si>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</si>
  <si>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</si>
  <si>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</si>
  <si>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</si>
  <si>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</si>
  <si>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</si>
  <si>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</si>
  <si>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</si>
  <si>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</si>
  <si>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</si>
  <si>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</si>
  <si>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</si>
  <si>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</si>
  <si>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</si>
  <si>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</si>
  <si>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</si>
  <si>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</si>
  <si>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</si>
  <si>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</si>
  <si>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</si>
  <si>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</si>
  <si>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</si>
  <si>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</si>
  <si>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</si>
  <si>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</si>
  <si>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</si>
  <si>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</si>
  <si>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</si>
  <si>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</si>
  <si>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</si>
  <si>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</si>
  <si>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</si>
  <si>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</si>
  <si>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</si>
  <si>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</si>
  <si>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</si>
  <si>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</si>
  <si>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</si>
  <si>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</si>
  <si>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</si>
  <si>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</si>
  <si>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</si>
  <si>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</si>
  <si>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</si>
  <si>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</si>
  <si>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</si>
  <si>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</si>
  <si>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</si>
  <si>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</si>
  <si>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</si>
  <si>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</si>
  <si>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</si>
  <si>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</si>
  <si>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</si>
  <si>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</si>
  <si>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</si>
  <si>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</si>
  <si>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</si>
  <si>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</si>
  <si>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</si>
  <si>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</si>
  <si>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</si>
  <si>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</si>
  <si>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</si>
  <si>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</si>
  <si>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</si>
  <si>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</si>
  <si>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</si>
  <si>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</si>
  <si>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</si>
  <si>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</si>
  <si>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</si>
  <si>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</si>
  <si>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</si>
  <si>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</si>
  <si>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</si>
  <si>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</si>
  <si>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</si>
  <si>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</si>
  <si>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</si>
  <si>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</si>
  <si>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</si>
  <si>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</si>
  <si>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</si>
  <si>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</si>
  <si>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</si>
  <si>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</si>
  <si>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</si>
  <si>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</si>
  <si>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</si>
  <si>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</si>
  <si>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</si>
  <si>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</si>
  <si>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</si>
  <si>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</si>
  <si>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</si>
  <si>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</si>
  <si>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</si>
  <si>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</si>
  <si>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</si>
  <si>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</si>
  <si>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</si>
  <si>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</si>
  <si>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</si>
  <si>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</si>
  <si>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</si>
  <si>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</si>
  <si>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</si>
  <si>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</si>
  <si>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</si>
  <si>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</si>
  <si>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</si>
  <si>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</si>
  <si>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</si>
  <si>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</si>
  <si>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</si>
  <si>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</si>
  <si>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</si>
  <si>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</si>
  <si>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</si>
  <si>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</si>
  <si>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</si>
  <si>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</si>
  <si>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</si>
  <si>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</si>
  <si>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</si>
  <si>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</si>
  <si>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</si>
  <si>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</si>
  <si>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</si>
  <si>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</si>
  <si>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</si>
  <si>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</si>
  <si>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</si>
  <si>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</si>
  <si>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</si>
  <si>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</si>
  <si>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</si>
  <si>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</si>
  <si>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</si>
  <si>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</si>
  <si>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</si>
  <si>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</si>
  <si>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</si>
  <si>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</si>
  <si>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</si>
  <si>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</si>
  <si>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</si>
  <si>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</si>
  <si>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</si>
  <si>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</si>
  <si>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</si>
  <si>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</si>
  <si>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</si>
  <si>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</si>
  <si>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</si>
  <si>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</si>
  <si>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</si>
  <si>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</si>
  <si>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</si>
  <si>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</si>
  <si>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</si>
  <si>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</si>
  <si>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</si>
  <si>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</si>
  <si>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</si>
  <si>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</si>
  <si>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</si>
  <si>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</si>
  <si>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</si>
  <si>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</si>
  <si>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</si>
  <si>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</si>
  <si>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</si>
  <si>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</si>
  <si>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</si>
  <si>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</si>
  <si>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</si>
  <si>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</si>
  <si>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</si>
  <si>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</si>
  <si>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</si>
  <si>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</si>
  <si>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</si>
  <si>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</si>
  <si>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</si>
  <si>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</si>
  <si>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</si>
  <si>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</si>
  <si>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</si>
  <si>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</si>
  <si>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</si>
  <si>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</si>
  <si>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</si>
  <si>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</si>
  <si>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</si>
  <si>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</si>
  <si>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</si>
  <si>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</si>
  <si>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</si>
  <si>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</si>
  <si>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</si>
  <si>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</si>
  <si>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</si>
  <si>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</si>
  <si>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</si>
  <si>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</si>
  <si>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</si>
  <si>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</si>
  <si>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</si>
  <si>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</si>
  <si>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</si>
  <si>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</si>
  <si>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</si>
  <si>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</si>
  <si>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</si>
  <si>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</si>
  <si>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</si>
  <si>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</si>
  <si>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</si>
  <si>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</si>
  <si>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</si>
  <si>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</si>
  <si>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</si>
  <si>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</si>
  <si>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</si>
  <si>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</si>
  <si>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</si>
  <si>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</si>
  <si>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</si>
  <si>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</si>
  <si>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</si>
  <si>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</si>
  <si>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</si>
  <si>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</si>
  <si>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</si>
  <si>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</si>
  <si>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</si>
  <si>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</si>
  <si>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</si>
  <si>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</si>
  <si>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</si>
  <si>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</si>
  <si>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</si>
  <si>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</si>
  <si>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</si>
  <si>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</si>
  <si>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</si>
  <si>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</si>
  <si>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</si>
  <si>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</si>
  <si>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</si>
  <si>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</si>
  <si>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</si>
  <si>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</si>
  <si>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</si>
  <si>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</si>
  <si>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</si>
  <si>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</si>
  <si>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</si>
  <si>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</si>
  <si>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</si>
  <si>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</si>
  <si>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</si>
  <si>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</si>
  <si>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</si>
  <si>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</si>
  <si>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</si>
  <si>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</si>
  <si>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</si>
  <si>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</si>
  <si>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</si>
  <si>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</si>
  <si>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</si>
  <si>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</si>
  <si>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</si>
  <si>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>неконсолидиран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</si>
  <si>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</si>
  <si>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</si>
  <si>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</si>
  <si>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</si>
  <si>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</si>
  <si>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</si>
  <si>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</si>
  <si>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</si>
  <si>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</si>
  <si>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</si>
  <si>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</si>
  <si>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неодитиран към 31.03.2012г.</t>
  </si>
  <si>
    <t>Дата на съставяне: 26.04.2012г.</t>
  </si>
  <si>
    <t>26.04.2012г.</t>
  </si>
  <si>
    <t xml:space="preserve">Дата на съставяне: 26.04.2012г.                                     </t>
  </si>
  <si>
    <t xml:space="preserve">Дата  на съставяне: 26.04.2012г.                                                                                                                               </t>
  </si>
  <si>
    <t xml:space="preserve">Дата на съставяне: 26.04.2012г.                         </t>
  </si>
  <si>
    <t>Дата на съставяне:26.04.2012г.</t>
  </si>
  <si>
    <t>Дата на съставяне: 26.04.2012г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</si>
</sst>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54">
      <selection activeCell="G68" sqref="G6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0</v>
      </c>
      <c r="B3" s="584"/>
      <c r="C3" s="584"/>
      <c r="D3" s="584"/>
      <c r="E3" s="462" t="s">
        <v>857</v>
      </c>
      <c r="F3" s="217" t="s">
        <v>1</v>
      </c>
      <c r="G3" s="172"/>
      <c r="H3" s="461">
        <v>123007916</v>
      </c>
    </row>
    <row r="4" spans="1:8" ht="15">
      <c r="A4" s="583" t="s">
        <v>2</v>
      </c>
      <c r="B4" s="589"/>
      <c r="C4" s="589"/>
      <c r="D4" s="589"/>
      <c r="E4" s="504" t="s">
        <v>858</v>
      </c>
      <c r="F4" s="585" t="s">
        <v>3</v>
      </c>
      <c r="G4" s="586"/>
      <c r="H4" s="461">
        <v>814</v>
      </c>
    </row>
    <row r="5" spans="1:8" ht="15">
      <c r="A5" s="583" t="s">
        <v>4</v>
      </c>
      <c r="B5" s="584"/>
      <c r="C5" s="584"/>
      <c r="D5" s="584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1735</v>
      </c>
      <c r="D11" s="151">
        <v>1735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11488</v>
      </c>
      <c r="D12" s="151">
        <v>11555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5309</v>
      </c>
      <c r="D13" s="151">
        <v>5408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56</v>
      </c>
      <c r="D14" s="151">
        <v>59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273</v>
      </c>
      <c r="D15" s="151">
        <v>293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392</v>
      </c>
      <c r="D16" s="151">
        <v>405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440</v>
      </c>
      <c r="D17" s="151">
        <v>400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19693</v>
      </c>
      <c r="D19" s="155">
        <f>SUM(D11:D18)</f>
        <v>19855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345</v>
      </c>
      <c r="H21" s="156">
        <f>SUM(H22:H24)</f>
        <v>345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345</v>
      </c>
      <c r="H22" s="152">
        <v>345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3</v>
      </c>
      <c r="D24" s="151">
        <v>5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3373</v>
      </c>
      <c r="H25" s="154">
        <f>H19+H20+H21</f>
        <v>3373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</v>
      </c>
      <c r="D27" s="155">
        <f>SUM(D23:D26)</f>
        <v>5</v>
      </c>
      <c r="E27" s="253" t="s">
        <v>82</v>
      </c>
      <c r="F27" s="242" t="s">
        <v>83</v>
      </c>
      <c r="G27" s="154">
        <f>SUM(G28:G30)</f>
        <v>5361</v>
      </c>
      <c r="H27" s="154">
        <f>SUM(H28:H30)</f>
        <v>4474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5361</v>
      </c>
      <c r="H28" s="152">
        <v>4474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918</v>
      </c>
      <c r="H31" s="152">
        <v>887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6279</v>
      </c>
      <c r="H33" s="154">
        <f>H27+H31+H32</f>
        <v>5361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21718</v>
      </c>
      <c r="H36" s="154">
        <f>H25+H17+H33</f>
        <v>20800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998</v>
      </c>
      <c r="H44" s="152">
        <v>998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998</v>
      </c>
      <c r="H49" s="154">
        <f>SUM(H43:H48)</f>
        <v>998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112</v>
      </c>
      <c r="H51" s="152">
        <v>112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86</v>
      </c>
      <c r="H53" s="152">
        <v>86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970</v>
      </c>
      <c r="H54" s="152">
        <v>970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19696</v>
      </c>
      <c r="D55" s="155">
        <f>D19+D20+D21+D27+D32+D45+D51+D53+D54</f>
        <v>19860</v>
      </c>
      <c r="E55" s="237" t="s">
        <v>171</v>
      </c>
      <c r="F55" s="261" t="s">
        <v>172</v>
      </c>
      <c r="G55" s="154">
        <f>G49+G51+G52+G53+G54</f>
        <v>2166</v>
      </c>
      <c r="H55" s="154">
        <f>H49+H51+H52+H53+H54</f>
        <v>2166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1012</v>
      </c>
      <c r="D58" s="151">
        <v>1315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591</v>
      </c>
      <c r="D59" s="151">
        <v>4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359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756</v>
      </c>
      <c r="D61" s="151">
        <v>882</v>
      </c>
      <c r="E61" s="243" t="s">
        <v>188</v>
      </c>
      <c r="F61" s="272" t="s">
        <v>189</v>
      </c>
      <c r="G61" s="154">
        <f>SUM(G62:G68)</f>
        <v>1155</v>
      </c>
      <c r="H61" s="154">
        <f>SUM(H62:H68)</f>
        <v>1135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2359</v>
      </c>
      <c r="D64" s="155">
        <f>SUM(D58:D63)</f>
        <v>2201</v>
      </c>
      <c r="E64" s="237" t="s">
        <v>199</v>
      </c>
      <c r="F64" s="242" t="s">
        <v>200</v>
      </c>
      <c r="G64" s="152">
        <v>731</v>
      </c>
      <c r="H64" s="152">
        <v>695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201</v>
      </c>
      <c r="H66" s="152">
        <v>208</v>
      </c>
    </row>
    <row r="67" spans="1:8" ht="15">
      <c r="A67" s="235" t="s">
        <v>206</v>
      </c>
      <c r="B67" s="241" t="s">
        <v>207</v>
      </c>
      <c r="C67" s="151">
        <v>2530</v>
      </c>
      <c r="D67" s="151">
        <v>1824</v>
      </c>
      <c r="E67" s="237" t="s">
        <v>208</v>
      </c>
      <c r="F67" s="242" t="s">
        <v>209</v>
      </c>
      <c r="G67" s="152">
        <v>65</v>
      </c>
      <c r="H67" s="152">
        <v>67</v>
      </c>
    </row>
    <row r="68" spans="1:8" ht="15">
      <c r="A68" s="235" t="s">
        <v>210</v>
      </c>
      <c r="B68" s="241" t="s">
        <v>211</v>
      </c>
      <c r="C68" s="151">
        <v>11</v>
      </c>
      <c r="D68" s="151">
        <v>6</v>
      </c>
      <c r="E68" s="237" t="s">
        <v>212</v>
      </c>
      <c r="F68" s="242" t="s">
        <v>213</v>
      </c>
      <c r="G68" s="152">
        <v>158</v>
      </c>
      <c r="H68" s="152">
        <v>165</v>
      </c>
    </row>
    <row r="69" spans="1:8" ht="15">
      <c r="A69" s="235" t="s">
        <v>214</v>
      </c>
      <c r="B69" s="241" t="s">
        <v>215</v>
      </c>
      <c r="C69" s="151">
        <v>34</v>
      </c>
      <c r="D69" s="151">
        <v>34</v>
      </c>
      <c r="E69" s="251" t="s">
        <v>77</v>
      </c>
      <c r="F69" s="242" t="s">
        <v>216</v>
      </c>
      <c r="G69" s="152">
        <v>60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98</v>
      </c>
      <c r="H70" s="152">
        <v>102</v>
      </c>
    </row>
    <row r="71" spans="1:18" ht="15">
      <c r="A71" s="235" t="s">
        <v>221</v>
      </c>
      <c r="B71" s="241" t="s">
        <v>222</v>
      </c>
      <c r="C71" s="151">
        <v>10</v>
      </c>
      <c r="D71" s="151">
        <v>10</v>
      </c>
      <c r="E71" s="253" t="s">
        <v>45</v>
      </c>
      <c r="F71" s="273" t="s">
        <v>223</v>
      </c>
      <c r="G71" s="161">
        <f>G59+G60+G61+G69+G70</f>
        <v>1672</v>
      </c>
      <c r="H71" s="161">
        <f>H59+H60+H61+H69+H70</f>
        <v>1776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151</v>
      </c>
      <c r="D72" s="151">
        <v>62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</v>
      </c>
      <c r="D74" s="151">
        <v>2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2738</v>
      </c>
      <c r="D75" s="155">
        <f>SUM(D67:D74)</f>
        <v>1938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1792</v>
      </c>
      <c r="H79" s="162">
        <f>H71+H74+H75+H76</f>
        <v>1896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876</v>
      </c>
      <c r="D88" s="151">
        <v>861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883</v>
      </c>
      <c r="D91" s="155">
        <f>SUM(D87:D90)</f>
        <v>863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5980</v>
      </c>
      <c r="D93" s="155">
        <f>D64+D75+D84+D91+D92</f>
        <v>5002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25676</v>
      </c>
      <c r="D94" s="164">
        <f>D93+D55</f>
        <v>24862</v>
      </c>
      <c r="E94" s="449" t="s">
        <v>269</v>
      </c>
      <c r="F94" s="289" t="s">
        <v>270</v>
      </c>
      <c r="G94" s="165">
        <f>G36+G39+G55+G79</f>
        <v>25676</v>
      </c>
      <c r="H94" s="165">
        <f>H36+H39+H55+H79</f>
        <v>24862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7" t="s">
        <v>380</v>
      </c>
      <c r="D98" s="587"/>
      <c r="E98" s="587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87" t="s">
        <v>777</v>
      </c>
      <c r="D100" s="588"/>
      <c r="E100" s="588"/>
    </row>
    <row r="101" ht="12.75"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37" sqref="D37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78" t="str">
        <f>'справка №1-БАЛАНС'!E3</f>
        <v>"БЪЛГАРСКА  РОЗА  СЕВТОПОЛИС"АД</v>
      </c>
      <c r="C2" s="578"/>
      <c r="D2" s="578"/>
      <c r="E2" s="578"/>
      <c r="F2" s="580" t="s">
        <v>1</v>
      </c>
      <c r="G2" s="580"/>
      <c r="H2" s="524">
        <f>'справка №1-БАЛАНС'!H3</f>
        <v>123007916</v>
      </c>
    </row>
    <row r="3" spans="1:8" ht="15">
      <c r="A3" s="467" t="s">
        <v>273</v>
      </c>
      <c r="B3" s="578" t="str">
        <f>'справка №1-БАЛАНС'!E4</f>
        <v>неконсолидиран</v>
      </c>
      <c r="C3" s="578"/>
      <c r="D3" s="578"/>
      <c r="E3" s="578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9" t="str">
        <f>'справка №1-БАЛАНС'!E5</f>
        <v>неодитиран към 31.03.2012г.</v>
      </c>
      <c r="C4" s="579"/>
      <c r="D4" s="579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3588</v>
      </c>
      <c r="D9" s="46">
        <v>1655</v>
      </c>
      <c r="E9" s="298" t="s">
        <v>283</v>
      </c>
      <c r="F9" s="547" t="s">
        <v>284</v>
      </c>
      <c r="G9" s="548">
        <v>5222</v>
      </c>
      <c r="H9" s="548">
        <v>3293</v>
      </c>
    </row>
    <row r="10" spans="1:8" ht="12">
      <c r="A10" s="298" t="s">
        <v>285</v>
      </c>
      <c r="B10" s="299" t="s">
        <v>286</v>
      </c>
      <c r="C10" s="46">
        <v>223</v>
      </c>
      <c r="D10" s="46">
        <v>104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270</v>
      </c>
      <c r="D11" s="46">
        <v>195</v>
      </c>
      <c r="E11" s="300" t="s">
        <v>291</v>
      </c>
      <c r="F11" s="547" t="s">
        <v>292</v>
      </c>
      <c r="G11" s="548">
        <v>8</v>
      </c>
      <c r="H11" s="548">
        <v>8</v>
      </c>
    </row>
    <row r="12" spans="1:8" ht="12">
      <c r="A12" s="298" t="s">
        <v>293</v>
      </c>
      <c r="B12" s="299" t="s">
        <v>294</v>
      </c>
      <c r="C12" s="46">
        <v>583</v>
      </c>
      <c r="D12" s="46">
        <v>508</v>
      </c>
      <c r="E12" s="300" t="s">
        <v>77</v>
      </c>
      <c r="F12" s="547" t="s">
        <v>295</v>
      </c>
      <c r="G12" s="548">
        <v>39</v>
      </c>
      <c r="H12" s="548">
        <v>22</v>
      </c>
    </row>
    <row r="13" spans="1:18" ht="12">
      <c r="A13" s="298" t="s">
        <v>296</v>
      </c>
      <c r="B13" s="299" t="s">
        <v>297</v>
      </c>
      <c r="C13" s="46">
        <v>99</v>
      </c>
      <c r="D13" s="46">
        <v>96</v>
      </c>
      <c r="E13" s="301" t="s">
        <v>50</v>
      </c>
      <c r="F13" s="549" t="s">
        <v>298</v>
      </c>
      <c r="G13" s="546">
        <f>SUM(G9:G12)</f>
        <v>5269</v>
      </c>
      <c r="H13" s="546">
        <f>SUM(H9:H12)</f>
        <v>3323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4</v>
      </c>
      <c r="D14" s="46">
        <v>1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-461</v>
      </c>
      <c r="D15" s="47">
        <v>498</v>
      </c>
      <c r="E15" s="296" t="s">
        <v>303</v>
      </c>
      <c r="F15" s="552" t="s">
        <v>304</v>
      </c>
      <c r="G15" s="548">
        <v>0</v>
      </c>
      <c r="H15" s="548">
        <v>0</v>
      </c>
    </row>
    <row r="16" spans="1:8" ht="12">
      <c r="A16" s="298" t="s">
        <v>305</v>
      </c>
      <c r="B16" s="299" t="s">
        <v>306</v>
      </c>
      <c r="C16" s="47">
        <v>23</v>
      </c>
      <c r="D16" s="47">
        <v>114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4329</v>
      </c>
      <c r="D19" s="49">
        <f>SUM(D9:D15)+D16</f>
        <v>3171</v>
      </c>
      <c r="E19" s="304" t="s">
        <v>315</v>
      </c>
      <c r="F19" s="550" t="s">
        <v>316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22</v>
      </c>
      <c r="D22" s="46">
        <v>43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22</v>
      </c>
      <c r="D26" s="49">
        <f>SUM(D22:D25)</f>
        <v>43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4351</v>
      </c>
      <c r="D28" s="50">
        <f>D26+D19</f>
        <v>3214</v>
      </c>
      <c r="E28" s="127" t="s">
        <v>337</v>
      </c>
      <c r="F28" s="552" t="s">
        <v>338</v>
      </c>
      <c r="G28" s="546">
        <f>G13+G15+G24</f>
        <v>5269</v>
      </c>
      <c r="H28" s="546">
        <f>H13+H15+H24</f>
        <v>3323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918</v>
      </c>
      <c r="D30" s="50">
        <f>IF((H28-D28)&gt;0,H28-D28,0)</f>
        <v>109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4351</v>
      </c>
      <c r="D33" s="49">
        <f>D28+D31+D32</f>
        <v>3214</v>
      </c>
      <c r="E33" s="127" t="s">
        <v>351</v>
      </c>
      <c r="F33" s="552" t="s">
        <v>352</v>
      </c>
      <c r="G33" s="53">
        <f>G32+G31+G28</f>
        <v>5269</v>
      </c>
      <c r="H33" s="53">
        <f>H32+H31+H28</f>
        <v>3323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918</v>
      </c>
      <c r="D34" s="50">
        <f>IF((H33-D33)&gt;0,H33-D33,0)</f>
        <v>109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918</v>
      </c>
      <c r="D39" s="460">
        <f>+IF((H33-D33-D35)&gt;0,H33-D33-D35,0)</f>
        <v>109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918</v>
      </c>
      <c r="D41" s="52">
        <f>IF(D39-D40&gt;0,D39-D40,0)</f>
        <v>109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5269</v>
      </c>
      <c r="D42" s="53">
        <f>D33+D35+D39</f>
        <v>3323</v>
      </c>
      <c r="E42" s="128" t="s">
        <v>378</v>
      </c>
      <c r="F42" s="129" t="s">
        <v>379</v>
      </c>
      <c r="G42" s="53">
        <f>G39+G33</f>
        <v>5269</v>
      </c>
      <c r="H42" s="53">
        <f>H39+H33</f>
        <v>3323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1" t="s">
        <v>854</v>
      </c>
      <c r="B45" s="581"/>
      <c r="C45" s="581"/>
      <c r="D45" s="581"/>
      <c r="E45" s="58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872</v>
      </c>
      <c r="C48" s="427" t="s">
        <v>380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862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1"/>
      <c r="E50" s="591"/>
      <c r="F50" s="591"/>
      <c r="G50" s="591"/>
      <c r="H50" s="591"/>
    </row>
    <row r="51" spans="1:8" ht="12.75">
      <c r="A51" s="562"/>
      <c r="B51" s="558"/>
      <c r="C51" s="425"/>
      <c r="D51" s="169" t="s">
        <v>868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D15" sqref="D1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неодитиран към 31.03.2012г.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2496</v>
      </c>
      <c r="D10" s="54">
        <v>2279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-1154</v>
      </c>
      <c r="D11" s="54">
        <v>-1268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-683</v>
      </c>
      <c r="D13" s="54">
        <v>-623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-333</v>
      </c>
      <c r="D14" s="54">
        <v>93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-40</v>
      </c>
      <c r="D15" s="54">
        <v>-45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-6</v>
      </c>
      <c r="D17" s="54">
        <v>-12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-4</v>
      </c>
      <c r="D18" s="54">
        <v>-113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-32</v>
      </c>
      <c r="D19" s="54">
        <v>-30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244</v>
      </c>
      <c r="D20" s="55">
        <f>SUM(D10:D19)</f>
        <v>281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-82</v>
      </c>
      <c r="D22" s="54">
        <v>-823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-82</v>
      </c>
      <c r="D32" s="55">
        <f>SUM(D22:D31)</f>
        <v>-823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512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-142</v>
      </c>
      <c r="D37" s="54">
        <v>-44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-142</v>
      </c>
      <c r="D42" s="55">
        <f>SUM(D34:D41)</f>
        <v>468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20</v>
      </c>
      <c r="D43" s="55">
        <f>D42+D32+D20</f>
        <v>-74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863</v>
      </c>
      <c r="D44" s="132">
        <v>1885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883</v>
      </c>
      <c r="D45" s="55">
        <f>D44+D43</f>
        <v>1811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883</v>
      </c>
      <c r="D46" s="56">
        <v>1885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2"/>
      <c r="D50" s="582"/>
      <c r="G50" s="133"/>
      <c r="H50" s="133"/>
    </row>
    <row r="51" spans="1:8" ht="12">
      <c r="A51" s="318"/>
      <c r="B51" s="318" t="s">
        <v>863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2"/>
      <c r="D52" s="582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300" verticalDpi="3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D32" sqref="D32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неодитиран към 31.03.2012г.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345</v>
      </c>
      <c r="G11" s="58">
        <f>'справка №1-БАЛАНС'!H23</f>
        <v>0</v>
      </c>
      <c r="H11" s="60"/>
      <c r="I11" s="58">
        <f>'справка №1-БАЛАНС'!H28+'справка №1-БАЛАНС'!H31</f>
        <v>5361</v>
      </c>
      <c r="J11" s="58">
        <f>'справка №1-БАЛАНС'!H29+'справка №1-БАЛАНС'!H32</f>
        <v>0</v>
      </c>
      <c r="K11" s="60"/>
      <c r="L11" s="344">
        <f>SUM(C11:K11)</f>
        <v>20800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345</v>
      </c>
      <c r="G15" s="61">
        <f t="shared" si="2"/>
        <v>0</v>
      </c>
      <c r="H15" s="61">
        <f t="shared" si="2"/>
        <v>0</v>
      </c>
      <c r="I15" s="61">
        <f t="shared" si="2"/>
        <v>5361</v>
      </c>
      <c r="J15" s="61">
        <f t="shared" si="2"/>
        <v>0</v>
      </c>
      <c r="K15" s="61">
        <f t="shared" si="2"/>
        <v>0</v>
      </c>
      <c r="L15" s="344">
        <f t="shared" si="1"/>
        <v>20800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918</v>
      </c>
      <c r="J16" s="345">
        <f>+'справка №1-БАЛАНС'!G32</f>
        <v>0</v>
      </c>
      <c r="K16" s="60"/>
      <c r="L16" s="344">
        <f t="shared" si="1"/>
        <v>918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100</v>
      </c>
      <c r="G17" s="62">
        <f t="shared" si="3"/>
        <v>0</v>
      </c>
      <c r="H17" s="62">
        <f t="shared" si="3"/>
        <v>0</v>
      </c>
      <c r="I17" s="62">
        <f t="shared" si="3"/>
        <v>-100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100</v>
      </c>
      <c r="G19" s="60"/>
      <c r="H19" s="60"/>
      <c r="I19" s="60">
        <v>-100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3028</v>
      </c>
      <c r="E29" s="59">
        <f t="shared" si="6"/>
        <v>0</v>
      </c>
      <c r="F29" s="59">
        <f t="shared" si="6"/>
        <v>445</v>
      </c>
      <c r="G29" s="59">
        <f t="shared" si="6"/>
        <v>0</v>
      </c>
      <c r="H29" s="59">
        <f t="shared" si="6"/>
        <v>0</v>
      </c>
      <c r="I29" s="59">
        <f t="shared" si="6"/>
        <v>6179</v>
      </c>
      <c r="J29" s="59">
        <f t="shared" si="6"/>
        <v>0</v>
      </c>
      <c r="K29" s="59">
        <f t="shared" si="6"/>
        <v>0</v>
      </c>
      <c r="L29" s="344">
        <f t="shared" si="1"/>
        <v>21718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3028</v>
      </c>
      <c r="E32" s="59">
        <f t="shared" si="7"/>
        <v>0</v>
      </c>
      <c r="F32" s="59">
        <f t="shared" si="7"/>
        <v>445</v>
      </c>
      <c r="G32" s="59">
        <f t="shared" si="7"/>
        <v>0</v>
      </c>
      <c r="H32" s="59">
        <f t="shared" si="7"/>
        <v>0</v>
      </c>
      <c r="I32" s="59">
        <f t="shared" si="7"/>
        <v>6179</v>
      </c>
      <c r="J32" s="59">
        <f t="shared" si="7"/>
        <v>0</v>
      </c>
      <c r="K32" s="59">
        <f t="shared" si="7"/>
        <v>0</v>
      </c>
      <c r="L32" s="344">
        <f t="shared" si="1"/>
        <v>21718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860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862</v>
      </c>
      <c r="F39" s="536"/>
      <c r="G39" s="536"/>
      <c r="H39" s="536"/>
      <c r="I39" s="536"/>
      <c r="J39" s="536"/>
      <c r="K39" s="536"/>
      <c r="L39" s="169" t="s">
        <v>868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C1">
      <selection activeCell="H35" sqref="H3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"БЪЛГАРСКА  РОЗА  СЕВТОПОЛИС"АД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611" t="s">
        <v>4</v>
      </c>
      <c r="B3" s="612"/>
      <c r="C3" s="614" t="str">
        <f>'справка №1-БАЛАНС'!E5</f>
        <v>неодитиран към 31.03.2012г.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1735</v>
      </c>
      <c r="E9" s="189">
        <v>0</v>
      </c>
      <c r="F9" s="189">
        <v>0</v>
      </c>
      <c r="G9" s="74">
        <f>D9+E9-F9</f>
        <v>1735</v>
      </c>
      <c r="H9" s="65"/>
      <c r="I9" s="65"/>
      <c r="J9" s="74">
        <f>G9+H9-I9</f>
        <v>1735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1735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12752</v>
      </c>
      <c r="E10" s="189">
        <v>0</v>
      </c>
      <c r="F10" s="189">
        <v>0</v>
      </c>
      <c r="G10" s="74">
        <f aca="true" t="shared" si="2" ref="G10:G39">D10+E10-F10</f>
        <v>12752</v>
      </c>
      <c r="H10" s="65"/>
      <c r="I10" s="65"/>
      <c r="J10" s="74">
        <f aca="true" t="shared" si="3" ref="J10:J39">G10+H10-I10</f>
        <v>12752</v>
      </c>
      <c r="K10" s="65">
        <v>1197</v>
      </c>
      <c r="L10" s="65">
        <v>67</v>
      </c>
      <c r="M10" s="65">
        <v>0</v>
      </c>
      <c r="N10" s="74">
        <f aca="true" t="shared" si="4" ref="N10:N39">K10+L10-M10</f>
        <v>1264</v>
      </c>
      <c r="O10" s="65"/>
      <c r="P10" s="65"/>
      <c r="Q10" s="74">
        <f t="shared" si="0"/>
        <v>1264</v>
      </c>
      <c r="R10" s="74">
        <f t="shared" si="1"/>
        <v>11488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7667</v>
      </c>
      <c r="E11" s="189">
        <v>63</v>
      </c>
      <c r="F11" s="189">
        <v>0</v>
      </c>
      <c r="G11" s="74">
        <f t="shared" si="2"/>
        <v>7730</v>
      </c>
      <c r="H11" s="65"/>
      <c r="I11" s="65"/>
      <c r="J11" s="74">
        <f t="shared" si="3"/>
        <v>7730</v>
      </c>
      <c r="K11" s="65">
        <v>2259</v>
      </c>
      <c r="L11" s="65">
        <v>162</v>
      </c>
      <c r="M11" s="65">
        <v>0</v>
      </c>
      <c r="N11" s="74">
        <f t="shared" si="4"/>
        <v>2421</v>
      </c>
      <c r="O11" s="65"/>
      <c r="P11" s="65"/>
      <c r="Q11" s="74">
        <f t="shared" si="0"/>
        <v>2421</v>
      </c>
      <c r="R11" s="74">
        <f t="shared" si="1"/>
        <v>5309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205</v>
      </c>
      <c r="E12" s="189">
        <v>0</v>
      </c>
      <c r="F12" s="189">
        <v>0</v>
      </c>
      <c r="G12" s="74">
        <f t="shared" si="2"/>
        <v>205</v>
      </c>
      <c r="H12" s="65"/>
      <c r="I12" s="65"/>
      <c r="J12" s="74">
        <f t="shared" si="3"/>
        <v>205</v>
      </c>
      <c r="K12" s="65">
        <v>146</v>
      </c>
      <c r="L12" s="65">
        <v>3</v>
      </c>
      <c r="M12" s="65">
        <v>0</v>
      </c>
      <c r="N12" s="74">
        <f t="shared" si="4"/>
        <v>149</v>
      </c>
      <c r="O12" s="65"/>
      <c r="P12" s="65"/>
      <c r="Q12" s="74">
        <f t="shared" si="0"/>
        <v>149</v>
      </c>
      <c r="R12" s="74">
        <f t="shared" si="1"/>
        <v>56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564</v>
      </c>
      <c r="E13" s="189">
        <v>0</v>
      </c>
      <c r="F13" s="189">
        <v>0</v>
      </c>
      <c r="G13" s="74">
        <f t="shared" si="2"/>
        <v>564</v>
      </c>
      <c r="H13" s="65"/>
      <c r="I13" s="65"/>
      <c r="J13" s="74">
        <f t="shared" si="3"/>
        <v>564</v>
      </c>
      <c r="K13" s="65">
        <v>271</v>
      </c>
      <c r="L13" s="65">
        <v>20</v>
      </c>
      <c r="M13" s="65">
        <v>0</v>
      </c>
      <c r="N13" s="74">
        <f t="shared" si="4"/>
        <v>291</v>
      </c>
      <c r="O13" s="65"/>
      <c r="P13" s="65"/>
      <c r="Q13" s="74">
        <f t="shared" si="0"/>
        <v>291</v>
      </c>
      <c r="R13" s="74">
        <f t="shared" si="1"/>
        <v>273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739</v>
      </c>
      <c r="E14" s="189">
        <v>3</v>
      </c>
      <c r="F14" s="189">
        <v>0</v>
      </c>
      <c r="G14" s="74">
        <f t="shared" si="2"/>
        <v>742</v>
      </c>
      <c r="H14" s="65"/>
      <c r="I14" s="65"/>
      <c r="J14" s="74">
        <f t="shared" si="3"/>
        <v>742</v>
      </c>
      <c r="K14" s="65">
        <v>334</v>
      </c>
      <c r="L14" s="65">
        <v>16</v>
      </c>
      <c r="M14" s="65">
        <v>0</v>
      </c>
      <c r="N14" s="74">
        <f t="shared" si="4"/>
        <v>350</v>
      </c>
      <c r="O14" s="65"/>
      <c r="P14" s="65"/>
      <c r="Q14" s="74">
        <f t="shared" si="0"/>
        <v>350</v>
      </c>
      <c r="R14" s="74">
        <f t="shared" si="1"/>
        <v>392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400</v>
      </c>
      <c r="E15" s="457">
        <v>44</v>
      </c>
      <c r="F15" s="457">
        <v>4</v>
      </c>
      <c r="G15" s="74">
        <f t="shared" si="2"/>
        <v>440</v>
      </c>
      <c r="H15" s="458"/>
      <c r="I15" s="458"/>
      <c r="J15" s="74">
        <f t="shared" si="3"/>
        <v>440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440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24062</v>
      </c>
      <c r="E17" s="194">
        <f>SUM(E9:E16)</f>
        <v>110</v>
      </c>
      <c r="F17" s="194">
        <f>SUM(F9:F16)</f>
        <v>4</v>
      </c>
      <c r="G17" s="74">
        <f t="shared" si="2"/>
        <v>24168</v>
      </c>
      <c r="H17" s="75">
        <f>SUM(H9:H16)</f>
        <v>0</v>
      </c>
      <c r="I17" s="75">
        <f>SUM(I9:I16)</f>
        <v>0</v>
      </c>
      <c r="J17" s="74">
        <f t="shared" si="3"/>
        <v>24168</v>
      </c>
      <c r="K17" s="75">
        <f>SUM(K9:K16)</f>
        <v>4207</v>
      </c>
      <c r="L17" s="75">
        <f>SUM(L9:L16)</f>
        <v>268</v>
      </c>
      <c r="M17" s="75">
        <f>SUM(M9:M16)</f>
        <v>0</v>
      </c>
      <c r="N17" s="74">
        <f t="shared" si="4"/>
        <v>4475</v>
      </c>
      <c r="O17" s="75">
        <f>SUM(O9:O16)</f>
        <v>0</v>
      </c>
      <c r="P17" s="75">
        <f>SUM(P9:P16)</f>
        <v>0</v>
      </c>
      <c r="Q17" s="74">
        <f t="shared" si="5"/>
        <v>4475</v>
      </c>
      <c r="R17" s="74">
        <f t="shared" si="6"/>
        <v>19693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21</v>
      </c>
      <c r="L22" s="65">
        <v>2</v>
      </c>
      <c r="M22" s="65">
        <v>0</v>
      </c>
      <c r="N22" s="74">
        <f t="shared" si="4"/>
        <v>23</v>
      </c>
      <c r="O22" s="65"/>
      <c r="P22" s="65"/>
      <c r="Q22" s="74">
        <f t="shared" si="5"/>
        <v>23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21</v>
      </c>
      <c r="L25" s="66">
        <f t="shared" si="7"/>
        <v>2</v>
      </c>
      <c r="M25" s="66">
        <f t="shared" si="7"/>
        <v>0</v>
      </c>
      <c r="N25" s="67">
        <f t="shared" si="4"/>
        <v>23</v>
      </c>
      <c r="O25" s="66">
        <f t="shared" si="7"/>
        <v>0</v>
      </c>
      <c r="P25" s="66">
        <f t="shared" si="7"/>
        <v>0</v>
      </c>
      <c r="Q25" s="67">
        <f t="shared" si="5"/>
        <v>23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24088</v>
      </c>
      <c r="E40" s="438">
        <f>E17+E18+E19+E25+E38+E39</f>
        <v>110</v>
      </c>
      <c r="F40" s="438">
        <f aca="true" t="shared" si="13" ref="F40:R40">F17+F18+F19+F25+F38+F39</f>
        <v>4</v>
      </c>
      <c r="G40" s="438">
        <f t="shared" si="13"/>
        <v>24194</v>
      </c>
      <c r="H40" s="438">
        <f t="shared" si="13"/>
        <v>0</v>
      </c>
      <c r="I40" s="438">
        <f t="shared" si="13"/>
        <v>0</v>
      </c>
      <c r="J40" s="438">
        <f t="shared" si="13"/>
        <v>24194</v>
      </c>
      <c r="K40" s="438">
        <f t="shared" si="13"/>
        <v>4228</v>
      </c>
      <c r="L40" s="438">
        <f t="shared" si="13"/>
        <v>270</v>
      </c>
      <c r="M40" s="438">
        <f t="shared" si="13"/>
        <v>0</v>
      </c>
      <c r="N40" s="438">
        <f t="shared" si="13"/>
        <v>4498</v>
      </c>
      <c r="O40" s="438">
        <f t="shared" si="13"/>
        <v>0</v>
      </c>
      <c r="P40" s="438">
        <f t="shared" si="13"/>
        <v>0</v>
      </c>
      <c r="Q40" s="438">
        <f t="shared" si="13"/>
        <v>4498</v>
      </c>
      <c r="R40" s="438">
        <f t="shared" si="13"/>
        <v>19696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861</v>
      </c>
      <c r="I44" s="356"/>
      <c r="J44" s="356"/>
      <c r="K44" s="610"/>
      <c r="L44" s="610"/>
      <c r="M44" s="610"/>
      <c r="N44" s="610"/>
      <c r="O44" s="599" t="s">
        <v>777</v>
      </c>
      <c r="P44" s="600"/>
      <c r="Q44" s="600"/>
      <c r="R44" s="600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862</v>
      </c>
      <c r="K45" s="349"/>
      <c r="L45" s="349"/>
      <c r="M45" s="349"/>
      <c r="N45" s="349"/>
      <c r="O45" s="349"/>
      <c r="P45" s="169" t="s">
        <v>868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1">
      <selection activeCell="C96" sqref="C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неодитиран към 31.03.2012г.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2530</v>
      </c>
      <c r="D24" s="119">
        <f>SUM(D25:D27)</f>
        <v>2530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2530</v>
      </c>
      <c r="D26" s="108">
        <v>2530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11</v>
      </c>
      <c r="D28" s="108">
        <v>11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34</v>
      </c>
      <c r="D29" s="108">
        <v>34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10</v>
      </c>
      <c r="D31" s="108">
        <v>10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151</v>
      </c>
      <c r="D33" s="105">
        <f>SUM(D34:D37)</f>
        <v>151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151</v>
      </c>
      <c r="D37" s="108">
        <v>151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2738</v>
      </c>
      <c r="D43" s="104">
        <f>D24+D28+D29+D31+D30+D32+D33+D38</f>
        <v>2738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2738</v>
      </c>
      <c r="D44" s="103">
        <f>D43+D21+D19+D9</f>
        <v>2738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998</v>
      </c>
      <c r="D56" s="103">
        <f>D57+D59</f>
        <v>0</v>
      </c>
      <c r="E56" s="119">
        <f t="shared" si="1"/>
        <v>998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998</v>
      </c>
      <c r="D57" s="108"/>
      <c r="E57" s="119">
        <f t="shared" si="1"/>
        <v>998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0</v>
      </c>
      <c r="D59" s="108"/>
      <c r="E59" s="119">
        <f t="shared" si="1"/>
        <v>0</v>
      </c>
      <c r="F59" s="108"/>
    </row>
    <row r="60" spans="1:6" ht="12">
      <c r="A60" s="406" t="s">
        <v>694</v>
      </c>
      <c r="B60" s="397" t="s">
        <v>698</v>
      </c>
      <c r="C60" s="109">
        <v>0</v>
      </c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1082</v>
      </c>
      <c r="D64" s="108"/>
      <c r="E64" s="119">
        <f t="shared" si="1"/>
        <v>1082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2080</v>
      </c>
      <c r="D66" s="103">
        <f>D52+D56+D61+D62+D63+D64</f>
        <v>0</v>
      </c>
      <c r="E66" s="119">
        <f t="shared" si="1"/>
        <v>2080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86</v>
      </c>
      <c r="D68" s="108"/>
      <c r="E68" s="119">
        <f t="shared" si="1"/>
        <v>86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359</v>
      </c>
      <c r="D75" s="103">
        <f>D76+D78</f>
        <v>359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359</v>
      </c>
      <c r="D76" s="108">
        <v>359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1155</v>
      </c>
      <c r="D85" s="104">
        <f>SUM(D86:D90)+D94</f>
        <v>1155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731</v>
      </c>
      <c r="D87" s="108">
        <v>731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201</v>
      </c>
      <c r="D89" s="108">
        <v>201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158</v>
      </c>
      <c r="D90" s="103">
        <f>SUM(D91:D93)</f>
        <v>158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98</v>
      </c>
      <c r="D92" s="108">
        <v>98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60</v>
      </c>
      <c r="D93" s="108">
        <v>60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65</v>
      </c>
      <c r="D94" s="108">
        <v>65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180</v>
      </c>
      <c r="D95" s="108">
        <v>180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1694</v>
      </c>
      <c r="D96" s="104">
        <f>D85+D80+D75+D71+D95</f>
        <v>1694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3860</v>
      </c>
      <c r="D97" s="104">
        <f>D96+D68+D66</f>
        <v>1694</v>
      </c>
      <c r="E97" s="104">
        <f>E96+E68+E66</f>
        <v>2166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102</v>
      </c>
      <c r="D102" s="108">
        <v>0</v>
      </c>
      <c r="E102" s="108">
        <v>4</v>
      </c>
      <c r="F102" s="125">
        <f>C102+D102-E102</f>
        <v>98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102</v>
      </c>
      <c r="D105" s="103">
        <f>SUM(D102:D104)</f>
        <v>0</v>
      </c>
      <c r="E105" s="103">
        <f>SUM(E102:E104)</f>
        <v>4</v>
      </c>
      <c r="F105" s="103">
        <f>SUM(F102:F104)</f>
        <v>98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871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13" sqref="A13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неодитиран към 31.03.2012г.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862</v>
      </c>
      <c r="F31" s="521"/>
      <c r="G31" s="521"/>
      <c r="H31" s="521"/>
      <c r="I31" s="349" t="s">
        <v>865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tabSelected="1" workbookViewId="0" topLeftCell="A16">
      <selection activeCell="D38" sqref="D38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неодитиран към 31.03.2012г.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826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0</v>
      </c>
      <c r="D15" s="429"/>
      <c r="E15" s="429">
        <f>SUM(E12:E14)</f>
        <v>0</v>
      </c>
      <c r="F15" s="442">
        <f>SUM(F12:F14)</f>
        <v>0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0</v>
      </c>
      <c r="D31" s="429"/>
      <c r="E31" s="429">
        <f>E30+E25+E20+E15</f>
        <v>0</v>
      </c>
      <c r="F31" s="442">
        <f>F30+F25+F20+F15</f>
        <v>0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877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862</v>
      </c>
      <c r="D56" s="515"/>
      <c r="E56" s="515"/>
      <c r="F56" s="515"/>
    </row>
    <row r="57" spans="1:6" ht="12.75">
      <c r="A57" s="515"/>
      <c r="B57" s="516"/>
      <c r="C57" s="631" t="s">
        <v>859</v>
      </c>
      <c r="D57" s="631"/>
      <c r="E57" s="631"/>
      <c r="F57" s="631"/>
    </row>
    <row r="58" spans="3:5" ht="12.75">
      <c r="C58" s="577" t="s">
        <v>866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2012-04-25T06:30:42Z</cp:lastPrinted>
  <dcterms:created xsi:type="dcterms:W3CDTF">2000-06-29T12:02:40Z</dcterms:created>
  <dcterms:modified xsi:type="dcterms:W3CDTF">2012-04-25T06:40:59Z</dcterms:modified>
  <cp:category/>
  <cp:version/>
  <cp:contentType/>
  <cp:contentStatus/>
</cp:coreProperties>
</file>