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<sst xmlns="http://schemas.openxmlformats.org/spreadsheetml/2006/main" count="1074" uniqueCount="885">
  <si>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</si>
  <si>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</si>
  <si>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</si>
  <si>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</si>
  <si>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</si>
  <si>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</si>
  <si>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</si>
  <si>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</si>
  <si>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</si>
  <si>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</si>
  <si>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</si>
  <si>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</si>
  <si>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</si>
  <si>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</si>
  <si>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</si>
  <si>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</si>
  <si>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</si>
  <si>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</si>
  <si>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</si>
  <si>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</si>
  <si>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</si>
  <si>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</si>
  <si>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</si>
  <si>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</si>
  <si>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</si>
  <si>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</si>
  <si>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</si>
  <si>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</si>
  <si>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</si>
  <si>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</si>
  <si>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</si>
  <si>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</si>
  <si>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</si>
  <si>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</si>
  <si>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</si>
  <si>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</si>
  <si>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</si>
  <si>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</si>
  <si>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</si>
  <si>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</si>
  <si>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</si>
  <si>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</si>
  <si>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</si>
  <si>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</si>
  <si>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</si>
  <si>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</si>
  <si>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</si>
  <si>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</si>
  <si>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</si>
  <si>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</si>
  <si>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</si>
  <si>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</si>
  <si>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</si>
  <si>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</si>
  <si>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</si>
  <si>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</si>
  <si>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</si>
  <si>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</si>
  <si>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</si>
  <si>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</si>
  <si>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</si>
  <si>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</si>
  <si>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</si>
  <si>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</si>
  <si>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</si>
  <si>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</si>
  <si>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</si>
  <si>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</si>
  <si>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</si>
  <si>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</si>
  <si>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</si>
  <si>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</si>
  <si>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</si>
  <si>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</si>
  <si>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</si>
  <si>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</si>
  <si>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</si>
  <si>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</si>
  <si>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</si>
  <si>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</si>
  <si>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</si>
  <si>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</si>
  <si>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</si>
  <si>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</si>
  <si>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</si>
  <si>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</si>
  <si>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</si>
  <si>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</si>
  <si>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</si>
  <si>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</si>
  <si>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</si>
  <si>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</si>
  <si>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</si>
  <si>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</si>
  <si>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</si>
  <si>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</si>
  <si>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</si>
  <si>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</si>
  <si>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</si>
  <si>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</si>
  <si>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</si>
  <si>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</si>
  <si>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</si>
  <si>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</si>
  <si>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</si>
  <si>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</si>
  <si>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</si>
  <si>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</si>
  <si>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</si>
  <si>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</si>
  <si>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</si>
  <si>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</si>
  <si>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</si>
  <si>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</si>
  <si>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</si>
  <si>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</si>
  <si>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</si>
  <si>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</si>
  <si>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</si>
  <si>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</si>
  <si>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</si>
  <si>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</si>
  <si>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</si>
  <si>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</si>
  <si>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</si>
  <si>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</si>
  <si>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</si>
  <si>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</si>
  <si>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</si>
  <si>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</si>
  <si>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</si>
  <si>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</si>
  <si>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</si>
  <si>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</si>
  <si>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</si>
  <si>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</si>
  <si>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</si>
  <si>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</si>
  <si>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</si>
  <si>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</si>
  <si>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</si>
  <si>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</si>
  <si>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</si>
  <si>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</si>
  <si>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</si>
  <si>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</si>
  <si>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</si>
  <si>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</si>
  <si>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</si>
  <si>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</si>
  <si>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</si>
  <si>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</si>
  <si>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</si>
  <si>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</si>
  <si>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</si>
  <si>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</si>
  <si>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</si>
  <si>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</si>
  <si>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</si>
  <si>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</si>
  <si>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</si>
  <si>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</si>
  <si>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</si>
  <si>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</si>
  <si>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</si>
  <si>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</si>
  <si>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</si>
  <si>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</si>
  <si>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</si>
  <si>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</si>
  <si>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</si>
  <si>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</si>
  <si>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</si>
  <si>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</si>
  <si>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</si>
  <si>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</si>
  <si>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</si>
  <si>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</si>
  <si>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</si>
  <si>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</si>
  <si>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</si>
  <si>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</si>
  <si>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</si>
  <si>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</si>
  <si>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</si>
  <si>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</si>
  <si>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</si>
  <si>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</si>
  <si>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</si>
  <si>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</si>
  <si>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</si>
  <si>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</si>
  <si>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</si>
  <si>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</si>
  <si>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</si>
  <si>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</si>
  <si>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</si>
  <si>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</si>
  <si>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</si>
  <si>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</si>
  <si>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</si>
  <si>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</si>
  <si>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</si>
  <si>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</si>
  <si>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</si>
  <si>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</si>
  <si>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</si>
  <si>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</si>
  <si>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</si>
  <si>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</si>
  <si>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</si>
  <si>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</si>
  <si>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</si>
  <si>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</si>
  <si>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</si>
  <si>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</si>
  <si>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</si>
  <si>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</si>
  <si>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</si>
  <si>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</si>
  <si>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</si>
  <si>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</si>
  <si>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</si>
  <si>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</si>
  <si>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</si>
  <si>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</si>
  <si>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</si>
  <si>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</si>
  <si>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</si>
  <si>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</si>
  <si>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</si>
  <si>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</si>
  <si>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</si>
  <si>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</si>
  <si>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</si>
  <si>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</si>
  <si>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</si>
  <si>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</si>
  <si>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</si>
  <si>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</si>
  <si>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</si>
  <si>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</si>
  <si>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</si>
  <si>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</si>
  <si>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</si>
  <si>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</si>
  <si>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</si>
  <si>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</si>
  <si>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</si>
  <si>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</si>
  <si>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</si>
  <si>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</si>
  <si>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</si>
  <si>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</si>
  <si>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</si>
  <si>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</si>
  <si>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</si>
  <si>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</si>
  <si>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</si>
  <si>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</si>
  <si>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</si>
  <si>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</si>
  <si>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</si>
  <si>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</si>
  <si>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</si>
  <si>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</si>
  <si>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</si>
  <si>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</si>
  <si>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</si>
  <si>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</si>
  <si>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</si>
  <si>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</si>
  <si>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</si>
  <si>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</si>
  <si>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</si>
  <si>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</si>
  <si>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</si>
  <si>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</si>
  <si>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</si>
  <si>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</si>
  <si>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</si>
  <si>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</si>
  <si>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</si>
  <si>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</si>
  <si>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</si>
  <si>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</si>
  <si>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</si>
  <si>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</si>
  <si>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</si>
  <si>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</si>
  <si>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</si>
  <si>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</si>
  <si>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</si>
  <si>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</si>
  <si>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</si>
  <si>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</si>
  <si>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</si>
  <si>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</si>
  <si>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</si>
  <si>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</si>
  <si>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</si>
  <si>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</si>
  <si>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</si>
  <si>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</si>
  <si>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</si>
  <si>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</si>
  <si>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</si>
  <si>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</si>
  <si>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</si>
  <si>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</si>
  <si>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</si>
  <si>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</si>
  <si>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</si>
  <si>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</si>
  <si>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</si>
  <si>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</si>
  <si>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</si>
  <si>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</si>
  <si>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</si>
  <si>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</si>
  <si>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</si>
  <si>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</si>
  <si>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</si>
  <si>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</si>
  <si>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</si>
  <si>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</si>
  <si>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</si>
  <si>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</si>
  <si>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</si>
  <si>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</si>
  <si>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</si>
  <si>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</si>
  <si>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</si>
  <si>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</si>
  <si>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</si>
  <si>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</si>
  <si>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</si>
  <si>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</si>
  <si>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</si>
  <si>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</si>
  <si>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</si>
  <si>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</si>
  <si>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</si>
  <si>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</si>
  <si>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</si>
  <si>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</si>
  <si>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</si>
  <si>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</si>
  <si>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</si>
  <si>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</si>
  <si>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</si>
  <si>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</si>
  <si>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</si>
  <si>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</si>
  <si>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</si>
  <si>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</si>
  <si>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</si>
  <si>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</si>
  <si>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</si>
  <si>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</si>
  <si>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</si>
  <si>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</si>
  <si>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</si>
  <si>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</si>
  <si>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</si>
  <si>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</si>
  <si>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</si>
  <si>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</si>
  <si>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</si>
  <si>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</si>
  <si>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</si>
  <si>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</si>
  <si>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</si>
  <si>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</si>
  <si>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</si>
  <si>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</si>
  <si>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</si>
  <si>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</si>
  <si>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</si>
  <si>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</si>
  <si>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</si>
  <si>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</si>
  <si>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</si>
  <si>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</si>
  <si>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</si>
  <si>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</si>
  <si>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</si>
  <si>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</si>
  <si>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</si>
  <si>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</si>
  <si>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</si>
  <si>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</si>
  <si>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</si>
  <si>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</si>
  <si>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</si>
  <si>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</si>
  <si>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</si>
  <si>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</si>
  <si>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</si>
  <si>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</si>
  <si>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</si>
  <si>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</si>
  <si>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</si>
  <si>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</si>
  <si>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</si>
  <si>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</si>
  <si>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</si>
  <si>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</si>
  <si>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</si>
  <si>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</si>
  <si>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</si>
  <si>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</si>
  <si>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</si>
  <si>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</si>
  <si>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</si>
  <si>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</si>
  <si>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</si>
  <si>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</si>
  <si>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</si>
  <si>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</si>
  <si>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</si>
  <si>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</si>
  <si>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</si>
  <si>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</si>
  <si>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</si>
  <si>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</si>
  <si>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</si>
  <si>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</si>
  <si>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</si>
  <si>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</si>
  <si>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</si>
  <si>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</si>
  <si>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</si>
  <si>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</si>
  <si>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</si>
  <si>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</si>
  <si>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</si>
  <si>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</si>
  <si>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</si>
  <si>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</si>
  <si>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</si>
  <si>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</si>
  <si>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</si>
  <si>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</si>
  <si>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</si>
  <si>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</si>
  <si>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</si>
  <si>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</si>
  <si>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</si>
  <si>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</si>
  <si>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</si>
  <si>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</si>
  <si>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</si>
  <si>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</si>
  <si>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</si>
  <si>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</si>
  <si>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</si>
  <si>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</si>
  <si>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</si>
  <si>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</si>
  <si>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</si>
  <si>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</si>
  <si>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</si>
  <si>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</si>
  <si>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</si>
  <si>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</si>
  <si>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</si>
  <si>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</si>
  <si>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</si>
  <si>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</si>
  <si>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</si>
  <si>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</si>
  <si>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</si>
  <si>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</si>
  <si>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</si>
  <si>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</si>
  <si>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</si>
  <si>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</si>
  <si>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</si>
  <si>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</si>
  <si>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</si>
  <si>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</si>
  <si>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</si>
  <si>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</si>
  <si>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</si>
  <si>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</si>
  <si>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</si>
  <si>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</si>
  <si>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</si>
  <si>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</si>
  <si>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</si>
  <si>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</si>
  <si>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</si>
  <si>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</si>
  <si>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</si>
  <si>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</si>
  <si>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</si>
  <si>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</si>
  <si>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</si>
  <si>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</si>
  <si>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</si>
  <si>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</si>
  <si>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</si>
  <si>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</si>
  <si>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</si>
  <si>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</si>
  <si>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</si>
  <si>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</si>
  <si>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</si>
  <si>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</si>
  <si>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</si>
  <si>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</si>
  <si>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</si>
  <si>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</si>
  <si>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</si>
  <si>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</si>
  <si>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</si>
  <si>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</si>
  <si>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</si>
  <si>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</si>
  <si>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</si>
  <si>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</si>
  <si>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</si>
  <si>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</si>
  <si>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</si>
  <si>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</si>
  <si>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</si>
  <si>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</si>
  <si>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</si>
  <si>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</si>
  <si>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</si>
  <si>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</si>
  <si>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</si>
  <si>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</si>
  <si>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</si>
  <si>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</si>
  <si>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</si>
  <si>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</si>
  <si>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</si>
  <si>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</si>
  <si>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</si>
  <si>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</si>
  <si>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</si>
  <si>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</si>
  <si>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</si>
  <si>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</si>
  <si>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</si>
  <si>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</si>
  <si>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</si>
  <si>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</si>
  <si>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</si>
  <si>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</si>
  <si>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</si>
  <si>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</si>
  <si>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</si>
  <si>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</si>
  <si>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</si>
  <si>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</si>
  <si>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</si>
  <si>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</si>
  <si>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</si>
  <si>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</si>
  <si>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</si>
  <si>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</si>
  <si>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</si>
  <si>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</si>
  <si>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</si>
  <si>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</si>
  <si>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</si>
  <si>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</si>
  <si>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</si>
  <si>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</si>
  <si>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</si>
  <si>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</si>
  <si>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</si>
  <si>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</si>
  <si>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</si>
  <si>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</si>
  <si>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</si>
  <si>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</si>
  <si>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</si>
  <si>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</si>
  <si>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</si>
  <si>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</si>
  <si>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</si>
  <si>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</si>
  <si>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</si>
  <si>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</si>
  <si>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</si>
  <si>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</si>
  <si>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</si>
  <si>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</si>
  <si>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</si>
  <si>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</si>
  <si>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</si>
  <si>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</si>
  <si>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</si>
  <si>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</si>
  <si>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</si>
  <si>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</si>
  <si>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</si>
  <si>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</si>
  <si>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</si>
  <si>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</si>
  <si>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</si>
  <si>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</si>
  <si>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</si>
  <si>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</si>
  <si>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</si>
  <si>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</si>
  <si>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</si>
  <si>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</si>
  <si>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</si>
  <si>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</si>
  <si>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</si>
  <si>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</si>
  <si>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</si>
  <si>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</si>
  <si>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</si>
  <si>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</si>
  <si>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</si>
  <si>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</si>
  <si>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</si>
  <si>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</si>
  <si>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</si>
  <si>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</si>
  <si>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</si>
  <si>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</si>
  <si>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</si>
  <si>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</si>
  <si>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</si>
  <si>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</si>
  <si>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</si>
  <si>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</si>
  <si>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</si>
  <si>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</si>
  <si>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</si>
  <si>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</si>
  <si>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</si>
  <si>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</si>
  <si>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</si>
  <si>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</si>
  <si>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</si>
  <si>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</si>
  <si>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</si>
  <si>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</si>
  <si>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</si>
  <si>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</si>
  <si>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</si>
  <si>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</si>
  <si>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</si>
  <si>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</si>
  <si>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</si>
  <si>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</si>
  <si>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</si>
  <si>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</si>
  <si>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</si>
  <si>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</si>
  <si>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</si>
  <si>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</si>
  <si>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</si>
  <si>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</si>
  <si>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</si>
  <si>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</si>
  <si>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</si>
  <si>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</si>
  <si>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</si>
  <si>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</si>
  <si>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</si>
  <si>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</si>
  <si>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</si>
  <si>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</si>
  <si>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</si>
  <si>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</si>
  <si>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</si>
  <si>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</si>
  <si>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</si>
  <si>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</si>
  <si>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</si>
  <si>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</si>
  <si>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</si>
  <si>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</si>
  <si>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</si>
  <si>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</si>
  <si>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</si>
  <si>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</si>
  <si>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</si>
  <si>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</si>
  <si>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</si>
  <si>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</si>
  <si>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</si>
  <si>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</si>
  <si>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</si>
  <si>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</si>
  <si>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</si>
  <si>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</si>
  <si>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</si>
  <si>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</si>
  <si>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</si>
  <si>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</si>
  <si>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</si>
  <si>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</si>
  <si>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</si>
  <si>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</si>
  <si>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</si>
  <si>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</si>
  <si>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</si>
  <si>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</si>
  <si>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</si>
  <si>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</si>
  <si>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</si>
  <si>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</si>
  <si>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</si>
  <si>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</si>
  <si>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</si>
  <si>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</si>
  <si>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</si>
  <si>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</si>
  <si>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</si>
  <si>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</si>
  <si>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</si>
  <si>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</si>
  <si>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</si>
  <si>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</si>
  <si>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</si>
  <si>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</si>
  <si>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</si>
  <si>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</si>
  <si>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</si>
  <si>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</si>
  <si>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</si>
  <si>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</si>
  <si>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</si>
  <si>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</si>
  <si>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</si>
  <si>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</si>
  <si>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</si>
  <si>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</si>
  <si>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</si>
  <si>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</si>
  <si>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</si>
  <si>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</si>
  <si>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</si>
  <si>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</si>
  <si>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</si>
  <si>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</si>
  <si>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</si>
  <si>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</si>
  <si>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</si>
  <si>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</si>
  <si>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</si>
  <si>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</si>
  <si>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</si>
  <si>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</si>
  <si>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</si>
  <si>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</si>
  <si>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</si>
  <si>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</si>
  <si>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</si>
  <si>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</si>
  <si>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</si>
  <si>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</si>
  <si>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</si>
  <si>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</si>
  <si>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</si>
  <si>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</si>
  <si>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</si>
  <si>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</si>
  <si>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</si>
  <si>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</si>
  <si>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</si>
  <si>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</si>
  <si>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</si>
  <si>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</si>
  <si>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</si>
  <si>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</si>
  <si>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</si>
  <si>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</si>
  <si>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</si>
  <si>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</si>
  <si>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</si>
  <si>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</si>
  <si>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</si>
  <si>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</si>
  <si>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</si>
  <si>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</si>
  <si>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</si>
  <si>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</si>
  <si>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</si>
  <si>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</si>
  <si>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</si>
  <si>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</si>
  <si>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</si>
  <si>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</si>
  <si>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</si>
  <si>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</si>
  <si>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</si>
  <si>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</si>
  <si>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</si>
  <si>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</si>
  <si>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</si>
  <si>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</si>
  <si>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</si>
  <si>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</si>
  <si>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</si>
  <si>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</si>
  <si>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</si>
  <si>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</si>
  <si>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</si>
  <si>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</si>
  <si>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</si>
  <si>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</si>
  <si>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</si>
  <si>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</si>
  <si>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</si>
  <si>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</si>
  <si>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</si>
  <si>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</si>
  <si>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</si>
  <si>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</si>
  <si>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</si>
  <si>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</si>
  <si>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</si>
  <si>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</si>
  <si>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</si>
  <si>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</si>
  <si>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</si>
  <si>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</si>
  <si>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</si>
  <si>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</si>
  <si>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</si>
  <si>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</si>
  <si>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</si>
  <si>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</si>
  <si>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</si>
  <si>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</si>
  <si>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</si>
  <si>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</si>
  <si>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</si>
  <si>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</si>
  <si>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</si>
  <si>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</si>
  <si>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</si>
  <si>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</si>
  <si>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</si>
  <si>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</si>
  <si>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</si>
  <si>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</si>
  <si>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</si>
  <si>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</si>
  <si>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</si>
  <si>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</si>
  <si>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</si>
  <si>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</si>
  <si>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</si>
  <si>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</si>
  <si>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</si>
  <si>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</si>
  <si>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</si>
  <si>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</si>
  <si>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</si>
  <si>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</si>
  <si>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</si>
  <si>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>1."Консорциум елмонтажи" ООД</t>
  </si>
  <si>
    <t>2."Рудметал" АД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</si>
  <si>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</si>
  <si>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</si>
  <si>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</si>
  <si>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</si>
  <si>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</si>
  <si>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</si>
  <si>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</si>
  <si>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</si>
  <si>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</si>
  <si>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</si>
  <si>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</si>
  <si>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</si>
  <si>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</si>
  <si>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</si>
  <si>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Дата на съставяне:19.03.2012</t>
  </si>
  <si>
    <t>Дата на съставяне:19.03.2013 г.</t>
  </si>
  <si>
    <t xml:space="preserve">Дата на съставяне:19.03.2013 г.                                     </t>
  </si>
  <si>
    <t>Дата  на съставяне19.03.2013г.</t>
  </si>
  <si>
    <r>
      <t xml:space="preserve">Дата на съставяне: </t>
    </r>
    <r>
      <rPr>
        <sz val="10"/>
        <rFont val="Times New Roman"/>
        <family val="1"/>
      </rPr>
      <t>19.03.2013</t>
    </r>
  </si>
  <si>
    <t>Дата на съставяне:19.03.2013г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</si>
</sst>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41274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657</v>
      </c>
      <c r="D11" s="151">
        <v>658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10578</v>
      </c>
      <c r="D12" s="151">
        <v>10689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27162</v>
      </c>
      <c r="D13" s="151">
        <v>27430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491</v>
      </c>
      <c r="D14" s="151">
        <v>530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58</v>
      </c>
      <c r="D15" s="151">
        <v>60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7</v>
      </c>
      <c r="D16" s="151">
        <v>1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1542</v>
      </c>
      <c r="D17" s="151">
        <v>816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40495</v>
      </c>
      <c r="D19" s="155">
        <f>SUM(D11:D18)</f>
        <v>40184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30732</v>
      </c>
      <c r="H20" s="158">
        <v>30751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4626</v>
      </c>
      <c r="H21" s="156">
        <f>SUM(H22:H24)</f>
        <v>4612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4626</v>
      </c>
      <c r="H22" s="152">
        <v>4612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35358</v>
      </c>
      <c r="H25" s="154">
        <f>H19+H20+H21</f>
        <v>35363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19</v>
      </c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24</v>
      </c>
      <c r="H31" s="152">
        <v>14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43</v>
      </c>
      <c r="H33" s="154">
        <f>H27+H31+H32</f>
        <v>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42903</v>
      </c>
      <c r="H36" s="154">
        <f>H25+H17+H33</f>
        <v>42879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7</v>
      </c>
      <c r="D45" s="155">
        <f>D34+D39+D44</f>
        <v>7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3093</v>
      </c>
      <c r="H53" s="152">
        <v>3133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40502</v>
      </c>
      <c r="D55" s="155">
        <f>D19+D20+D21+D27+D32+D45+D51+D53+D54</f>
        <v>40191</v>
      </c>
      <c r="E55" s="237" t="s">
        <v>173</v>
      </c>
      <c r="F55" s="261" t="s">
        <v>174</v>
      </c>
      <c r="G55" s="154">
        <f>G49+G51+G52+G53+G54</f>
        <v>3093</v>
      </c>
      <c r="H55" s="154">
        <f>H49+H51+H52+H53+H54</f>
        <v>3133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1640</v>
      </c>
      <c r="D58" s="151">
        <v>1133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2626</v>
      </c>
      <c r="D59" s="151">
        <v>2973</v>
      </c>
      <c r="E59" s="251" t="s">
        <v>182</v>
      </c>
      <c r="F59" s="242" t="s">
        <v>183</v>
      </c>
      <c r="G59" s="152">
        <v>1753</v>
      </c>
      <c r="H59" s="152">
        <v>2363</v>
      </c>
      <c r="M59" s="157"/>
    </row>
    <row r="60" spans="1:8" ht="15">
      <c r="A60" s="235" t="s">
        <v>184</v>
      </c>
      <c r="B60" s="241" t="s">
        <v>185</v>
      </c>
      <c r="C60" s="151">
        <v>1030</v>
      </c>
      <c r="D60" s="151">
        <v>900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1995</v>
      </c>
      <c r="D61" s="151">
        <v>1542</v>
      </c>
      <c r="E61" s="243" t="s">
        <v>190</v>
      </c>
      <c r="F61" s="272" t="s">
        <v>191</v>
      </c>
      <c r="G61" s="154">
        <f>SUM(G62:G68)</f>
        <v>1480</v>
      </c>
      <c r="H61" s="154">
        <f>SUM(H62:H68)</f>
        <v>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1080</v>
      </c>
      <c r="H62" s="152">
        <v>393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7291</v>
      </c>
      <c r="D64" s="155">
        <f>SUM(D58:D63)</f>
        <v>6548</v>
      </c>
      <c r="E64" s="237" t="s">
        <v>201</v>
      </c>
      <c r="F64" s="242" t="s">
        <v>202</v>
      </c>
      <c r="G64" s="152">
        <v>145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132</v>
      </c>
      <c r="H65" s="152">
        <v>166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99</v>
      </c>
      <c r="H66" s="152">
        <v>78</v>
      </c>
    </row>
    <row r="67" spans="1:8" ht="15">
      <c r="A67" s="235" t="s">
        <v>208</v>
      </c>
      <c r="B67" s="241" t="s">
        <v>209</v>
      </c>
      <c r="C67" s="151">
        <v>216</v>
      </c>
      <c r="D67" s="151">
        <v>1343</v>
      </c>
      <c r="E67" s="237" t="s">
        <v>210</v>
      </c>
      <c r="F67" s="242" t="s">
        <v>211</v>
      </c>
      <c r="G67" s="152">
        <v>19</v>
      </c>
      <c r="H67" s="152">
        <v>16</v>
      </c>
    </row>
    <row r="68" spans="1:8" ht="15">
      <c r="A68" s="235" t="s">
        <v>212</v>
      </c>
      <c r="B68" s="241" t="s">
        <v>213</v>
      </c>
      <c r="C68" s="151">
        <v>469</v>
      </c>
      <c r="D68" s="151">
        <v>533</v>
      </c>
      <c r="E68" s="237" t="s">
        <v>214</v>
      </c>
      <c r="F68" s="242" t="s">
        <v>215</v>
      </c>
      <c r="G68" s="152">
        <v>5</v>
      </c>
      <c r="H68" s="152">
        <v>5</v>
      </c>
    </row>
    <row r="69" spans="1:8" ht="15">
      <c r="A69" s="235" t="s">
        <v>216</v>
      </c>
      <c r="B69" s="241" t="s">
        <v>217</v>
      </c>
      <c r="C69" s="151">
        <v>260</v>
      </c>
      <c r="D69" s="151">
        <v>261</v>
      </c>
      <c r="E69" s="251" t="s">
        <v>79</v>
      </c>
      <c r="F69" s="242" t="s">
        <v>218</v>
      </c>
      <c r="G69" s="152">
        <v>26</v>
      </c>
      <c r="H69" s="152">
        <v>34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3259</v>
      </c>
      <c r="H71" s="161">
        <f>H59+H60+H61+H69+H70</f>
        <v>3118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226</v>
      </c>
      <c r="D72" s="151"/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134</v>
      </c>
      <c r="D74" s="151">
        <v>84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1305</v>
      </c>
      <c r="D75" s="155">
        <f>SUM(D67:D74)</f>
        <v>2221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/>
      <c r="H76" s="152"/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3259</v>
      </c>
      <c r="H79" s="162">
        <f>H71+H74+H75+H76</f>
        <v>3118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82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75</v>
      </c>
      <c r="D88" s="151">
        <v>109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157</v>
      </c>
      <c r="D91" s="155">
        <f>SUM(D87:D90)</f>
        <v>170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8753</v>
      </c>
      <c r="D93" s="155">
        <f>D64+D75+D84+D91+D92</f>
        <v>8939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49255</v>
      </c>
      <c r="D94" s="164">
        <f>D93+D55</f>
        <v>49130</v>
      </c>
      <c r="E94" s="449" t="s">
        <v>271</v>
      </c>
      <c r="F94" s="289" t="s">
        <v>272</v>
      </c>
      <c r="G94" s="165">
        <f>G36+G39+G55+G79</f>
        <v>49255</v>
      </c>
      <c r="H94" s="165">
        <f>H36+H39+H55+H79</f>
        <v>49130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865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3">
      <selection activeCell="G23" sqref="G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41274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3103</v>
      </c>
      <c r="D9" s="46">
        <v>3098</v>
      </c>
      <c r="E9" s="298" t="s">
        <v>286</v>
      </c>
      <c r="F9" s="549" t="s">
        <v>287</v>
      </c>
      <c r="G9" s="550">
        <v>3700</v>
      </c>
      <c r="H9" s="550">
        <v>3980</v>
      </c>
    </row>
    <row r="10" spans="1:8" ht="12">
      <c r="A10" s="298" t="s">
        <v>288</v>
      </c>
      <c r="B10" s="299" t="s">
        <v>289</v>
      </c>
      <c r="C10" s="46">
        <v>331</v>
      </c>
      <c r="D10" s="46">
        <v>340</v>
      </c>
      <c r="E10" s="298" t="s">
        <v>290</v>
      </c>
      <c r="F10" s="549" t="s">
        <v>291</v>
      </c>
      <c r="G10" s="550">
        <v>4199</v>
      </c>
      <c r="H10" s="550">
        <v>10325</v>
      </c>
    </row>
    <row r="11" spans="1:8" ht="12">
      <c r="A11" s="298" t="s">
        <v>292</v>
      </c>
      <c r="B11" s="299" t="s">
        <v>293</v>
      </c>
      <c r="C11" s="46">
        <v>401</v>
      </c>
      <c r="D11" s="46">
        <v>404</v>
      </c>
      <c r="E11" s="300" t="s">
        <v>294</v>
      </c>
      <c r="F11" s="549" t="s">
        <v>295</v>
      </c>
      <c r="G11" s="550">
        <v>56</v>
      </c>
      <c r="H11" s="550">
        <v>63</v>
      </c>
    </row>
    <row r="12" spans="1:8" ht="12">
      <c r="A12" s="298" t="s">
        <v>296</v>
      </c>
      <c r="B12" s="299" t="s">
        <v>297</v>
      </c>
      <c r="C12" s="46">
        <v>718</v>
      </c>
      <c r="D12" s="46">
        <v>727</v>
      </c>
      <c r="E12" s="300" t="s">
        <v>79</v>
      </c>
      <c r="F12" s="549" t="s">
        <v>298</v>
      </c>
      <c r="G12" s="550">
        <v>391</v>
      </c>
      <c r="H12" s="550">
        <v>113</v>
      </c>
    </row>
    <row r="13" spans="1:18" ht="12">
      <c r="A13" s="298" t="s">
        <v>299</v>
      </c>
      <c r="B13" s="299" t="s">
        <v>300</v>
      </c>
      <c r="C13" s="46">
        <v>134</v>
      </c>
      <c r="D13" s="46">
        <v>134</v>
      </c>
      <c r="E13" s="301" t="s">
        <v>52</v>
      </c>
      <c r="F13" s="551" t="s">
        <v>301</v>
      </c>
      <c r="G13" s="548">
        <f>SUM(G9:G12)</f>
        <v>8346</v>
      </c>
      <c r="H13" s="548">
        <f>SUM(H9:H12)</f>
        <v>14481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4281</v>
      </c>
      <c r="D14" s="46">
        <v>10279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-904</v>
      </c>
      <c r="D15" s="47">
        <v>-945</v>
      </c>
      <c r="E15" s="296" t="s">
        <v>306</v>
      </c>
      <c r="F15" s="554" t="s">
        <v>307</v>
      </c>
      <c r="G15" s="550"/>
      <c r="H15" s="550"/>
    </row>
    <row r="16" spans="1:8" ht="12">
      <c r="A16" s="298" t="s">
        <v>308</v>
      </c>
      <c r="B16" s="299" t="s">
        <v>309</v>
      </c>
      <c r="C16" s="47">
        <v>147</v>
      </c>
      <c r="D16" s="47">
        <v>141</v>
      </c>
      <c r="E16" s="298" t="s">
        <v>310</v>
      </c>
      <c r="F16" s="552" t="s">
        <v>311</v>
      </c>
      <c r="G16" s="555"/>
      <c r="H16" s="555"/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8211</v>
      </c>
      <c r="D19" s="49">
        <f>SUM(D9:D15)+D16</f>
        <v>14178</v>
      </c>
      <c r="E19" s="304" t="s">
        <v>318</v>
      </c>
      <c r="F19" s="552" t="s">
        <v>319</v>
      </c>
      <c r="G19" s="550">
        <v>71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/>
    </row>
    <row r="22" spans="1:8" ht="24">
      <c r="A22" s="304" t="s">
        <v>325</v>
      </c>
      <c r="B22" s="305" t="s">
        <v>326</v>
      </c>
      <c r="C22" s="46">
        <v>141</v>
      </c>
      <c r="D22" s="46">
        <v>252</v>
      </c>
      <c r="E22" s="304" t="s">
        <v>327</v>
      </c>
      <c r="F22" s="552" t="s">
        <v>328</v>
      </c>
      <c r="G22" s="550">
        <v>9</v>
      </c>
      <c r="H22" s="550">
        <v>16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18</v>
      </c>
      <c r="D24" s="46">
        <v>13</v>
      </c>
      <c r="E24" s="301" t="s">
        <v>104</v>
      </c>
      <c r="F24" s="554" t="s">
        <v>335</v>
      </c>
      <c r="G24" s="548">
        <f>SUM(G19:G23)</f>
        <v>80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30</v>
      </c>
      <c r="D25" s="46">
        <v>39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189</v>
      </c>
      <c r="D26" s="49">
        <f>SUM(D22:D25)</f>
        <v>304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8400</v>
      </c>
      <c r="D28" s="50">
        <f>D26+D19</f>
        <v>14482</v>
      </c>
      <c r="E28" s="127" t="s">
        <v>340</v>
      </c>
      <c r="F28" s="554" t="s">
        <v>341</v>
      </c>
      <c r="G28" s="548">
        <f>G13+G15+G24</f>
        <v>8426</v>
      </c>
      <c r="H28" s="548">
        <f>H13+H15+H24</f>
        <v>14498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26</v>
      </c>
      <c r="D30" s="50">
        <f>IF((H28-D28)&gt;0,H28-D28,0)</f>
        <v>16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>
        <v>2</v>
      </c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8400</v>
      </c>
      <c r="D33" s="49">
        <f>D28-D31+D32</f>
        <v>14484</v>
      </c>
      <c r="E33" s="127" t="s">
        <v>356</v>
      </c>
      <c r="F33" s="554" t="s">
        <v>357</v>
      </c>
      <c r="G33" s="53">
        <f>G32-G31+G28</f>
        <v>8426</v>
      </c>
      <c r="H33" s="53">
        <f>H32-H31+H28</f>
        <v>14498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26</v>
      </c>
      <c r="D34" s="50">
        <f>IF((H33-D33)&gt;0,H33-D33,0)</f>
        <v>14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2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41</v>
      </c>
      <c r="D36" s="46">
        <v>41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-39</v>
      </c>
      <c r="D37" s="430">
        <v>-39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24</v>
      </c>
      <c r="D39" s="460">
        <f>+IF((H33-D33-D35)&gt;0,H33-D33-D35,0)</f>
        <v>12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24</v>
      </c>
      <c r="D41" s="52">
        <f>IF(H39=0,IF(D39-D40&gt;0,D39-D40+H40,0),IF(H39-H40&lt;0,H40-H39+D39,0))</f>
        <v>12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8426</v>
      </c>
      <c r="D42" s="53">
        <f>D33+D35+D39</f>
        <v>14498</v>
      </c>
      <c r="E42" s="128" t="s">
        <v>383</v>
      </c>
      <c r="F42" s="129" t="s">
        <v>384</v>
      </c>
      <c r="G42" s="53">
        <f>G39+G33</f>
        <v>8426</v>
      </c>
      <c r="H42" s="53">
        <f>H39+H33</f>
        <v>14498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870</v>
      </c>
      <c r="F46" s="560"/>
      <c r="G46" s="625"/>
      <c r="H46" s="425"/>
    </row>
    <row r="47" spans="1:8" ht="12">
      <c r="A47" s="314"/>
      <c r="B47" s="424"/>
      <c r="C47" s="425"/>
      <c r="D47" s="426" t="s">
        <v>867</v>
      </c>
      <c r="E47" s="626" t="s">
        <v>869</v>
      </c>
      <c r="F47" s="560"/>
      <c r="G47" s="425"/>
      <c r="H47" s="425"/>
    </row>
    <row r="48" spans="1:15" ht="12">
      <c r="A48" s="503" t="s">
        <v>274</v>
      </c>
      <c r="B48" s="624">
        <v>40987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0">
      <selection activeCell="D20" sqref="D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41274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9896</v>
      </c>
      <c r="D10" s="54">
        <v>14069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-8606</v>
      </c>
      <c r="D11" s="54">
        <v>-12487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-643</v>
      </c>
      <c r="D13" s="54">
        <v>-696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-57</v>
      </c>
      <c r="D14" s="54">
        <v>-217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-49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-99</v>
      </c>
      <c r="D17" s="54">
        <v>-221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-196</v>
      </c>
      <c r="D19" s="54">
        <v>-175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245</v>
      </c>
      <c r="D20" s="55">
        <f>SUM(D10:D19)</f>
        <v>256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6726</v>
      </c>
      <c r="D36" s="54">
        <v>4178</v>
      </c>
      <c r="E36" s="130"/>
      <c r="F36" s="130"/>
    </row>
    <row r="37" spans="1:6" ht="12">
      <c r="A37" s="332" t="s">
        <v>443</v>
      </c>
      <c r="B37" s="333" t="s">
        <v>444</v>
      </c>
      <c r="C37" s="54">
        <v>-6984</v>
      </c>
      <c r="D37" s="54">
        <v>-4422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/>
      <c r="D39" s="54"/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-258</v>
      </c>
      <c r="D42" s="55">
        <f>SUM(D34:D41)</f>
        <v>-244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-13</v>
      </c>
      <c r="D43" s="55">
        <f>D42+D32+D20</f>
        <v>12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170</v>
      </c>
      <c r="D44" s="132">
        <v>158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157</v>
      </c>
      <c r="D45" s="55">
        <f>D44+D43</f>
        <v>170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157</v>
      </c>
      <c r="D46" s="56">
        <v>170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871</v>
      </c>
      <c r="C50" s="318" t="s">
        <v>872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41274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30751</v>
      </c>
      <c r="F11" s="58">
        <f>'справка №1-БАЛАНС'!H22</f>
        <v>4612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</v>
      </c>
      <c r="J11" s="58">
        <f>'справка №1-БАЛАНС'!H29+'справка №1-БАЛАНС'!H32</f>
        <v>0</v>
      </c>
      <c r="K11" s="60"/>
      <c r="L11" s="344">
        <f>SUM(C11:K11)</f>
        <v>42879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30751</v>
      </c>
      <c r="F15" s="61">
        <f t="shared" si="2"/>
        <v>4612</v>
      </c>
      <c r="G15" s="61">
        <f t="shared" si="2"/>
        <v>0</v>
      </c>
      <c r="H15" s="61">
        <f t="shared" si="2"/>
        <v>0</v>
      </c>
      <c r="I15" s="61">
        <f t="shared" si="2"/>
        <v>14</v>
      </c>
      <c r="J15" s="61">
        <f t="shared" si="2"/>
        <v>0</v>
      </c>
      <c r="K15" s="61">
        <f t="shared" si="2"/>
        <v>0</v>
      </c>
      <c r="L15" s="344">
        <f t="shared" si="1"/>
        <v>42879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24</v>
      </c>
      <c r="J16" s="345">
        <f>+'справка №1-БАЛАНС'!G32</f>
        <v>0</v>
      </c>
      <c r="K16" s="60"/>
      <c r="L16" s="344">
        <f t="shared" si="1"/>
        <v>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</v>
      </c>
      <c r="G17" s="62">
        <f t="shared" si="3"/>
        <v>0</v>
      </c>
      <c r="H17" s="62">
        <f t="shared" si="3"/>
        <v>0</v>
      </c>
      <c r="I17" s="62">
        <f t="shared" si="3"/>
        <v>-14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14</v>
      </c>
      <c r="G19" s="60"/>
      <c r="H19" s="60"/>
      <c r="I19" s="60">
        <v>-14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>
        <v>-19</v>
      </c>
      <c r="F27" s="60"/>
      <c r="G27" s="60"/>
      <c r="H27" s="60"/>
      <c r="I27" s="60">
        <v>19</v>
      </c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30732</v>
      </c>
      <c r="F29" s="59">
        <f t="shared" si="6"/>
        <v>4626</v>
      </c>
      <c r="G29" s="59">
        <f t="shared" si="6"/>
        <v>0</v>
      </c>
      <c r="H29" s="59">
        <f t="shared" si="6"/>
        <v>0</v>
      </c>
      <c r="I29" s="59">
        <f t="shared" si="6"/>
        <v>43</v>
      </c>
      <c r="J29" s="59">
        <f t="shared" si="6"/>
        <v>0</v>
      </c>
      <c r="K29" s="59">
        <f t="shared" si="6"/>
        <v>0</v>
      </c>
      <c r="L29" s="344">
        <f t="shared" si="1"/>
        <v>42903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30732</v>
      </c>
      <c r="F32" s="59">
        <f t="shared" si="7"/>
        <v>4626</v>
      </c>
      <c r="G32" s="59">
        <f t="shared" si="7"/>
        <v>0</v>
      </c>
      <c r="H32" s="59">
        <f t="shared" si="7"/>
        <v>0</v>
      </c>
      <c r="I32" s="59">
        <f t="shared" si="7"/>
        <v>43</v>
      </c>
      <c r="J32" s="59">
        <f t="shared" si="7"/>
        <v>0</v>
      </c>
      <c r="K32" s="59">
        <f t="shared" si="7"/>
        <v>0</v>
      </c>
      <c r="L32" s="344">
        <f t="shared" si="1"/>
        <v>42903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874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873</v>
      </c>
      <c r="F38" s="578"/>
      <c r="G38" s="578"/>
      <c r="H38" s="578"/>
      <c r="I38" s="578"/>
      <c r="J38" s="538"/>
      <c r="K38" s="538" t="s">
        <v>868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25">
      <selection activeCell="H29" sqref="H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41274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31</v>
      </c>
      <c r="L9" s="65">
        <v>1</v>
      </c>
      <c r="M9" s="65"/>
      <c r="N9" s="74">
        <f>K9+L9-M9</f>
        <v>32</v>
      </c>
      <c r="O9" s="65"/>
      <c r="P9" s="65"/>
      <c r="Q9" s="74">
        <f aca="true" t="shared" si="0" ref="Q9:Q15">N9+O9-P9</f>
        <v>32</v>
      </c>
      <c r="R9" s="74">
        <f aca="true" t="shared" si="1" ref="R9:R15">J9-Q9</f>
        <v>657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11671</v>
      </c>
      <c r="E10" s="189">
        <v>7</v>
      </c>
      <c r="F10" s="189">
        <v>18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982</v>
      </c>
      <c r="L10" s="65">
        <v>102</v>
      </c>
      <c r="M10" s="65">
        <v>2</v>
      </c>
      <c r="N10" s="74">
        <f aca="true" t="shared" si="4" ref="N10:N39">K10+L10-M10</f>
        <v>1082</v>
      </c>
      <c r="O10" s="65"/>
      <c r="P10" s="65"/>
      <c r="Q10" s="74">
        <f t="shared" si="0"/>
        <v>1082</v>
      </c>
      <c r="R10" s="74">
        <f t="shared" si="1"/>
        <v>10578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30483</v>
      </c>
      <c r="E11" s="189">
        <v>1</v>
      </c>
      <c r="F11" s="189">
        <v>0</v>
      </c>
      <c r="G11" s="74">
        <f t="shared" si="2"/>
        <v>30484</v>
      </c>
      <c r="H11" s="65"/>
      <c r="I11" s="65"/>
      <c r="J11" s="74">
        <f t="shared" si="3"/>
        <v>30484</v>
      </c>
      <c r="K11" s="65">
        <v>3053</v>
      </c>
      <c r="L11" s="65">
        <v>269</v>
      </c>
      <c r="M11" s="65"/>
      <c r="N11" s="74">
        <f t="shared" si="4"/>
        <v>3322</v>
      </c>
      <c r="O11" s="65"/>
      <c r="P11" s="65"/>
      <c r="Q11" s="74">
        <f t="shared" si="0"/>
        <v>3322</v>
      </c>
      <c r="R11" s="74">
        <f t="shared" si="1"/>
        <v>27162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1129</v>
      </c>
      <c r="E12" s="189">
        <v>6</v>
      </c>
      <c r="F12" s="189">
        <v>158</v>
      </c>
      <c r="G12" s="74">
        <f t="shared" si="2"/>
        <v>977</v>
      </c>
      <c r="H12" s="65"/>
      <c r="I12" s="65"/>
      <c r="J12" s="74">
        <f t="shared" si="3"/>
        <v>977</v>
      </c>
      <c r="K12" s="65">
        <v>599</v>
      </c>
      <c r="L12" s="65">
        <v>23</v>
      </c>
      <c r="M12" s="65">
        <v>136</v>
      </c>
      <c r="N12" s="74">
        <f t="shared" si="4"/>
        <v>486</v>
      </c>
      <c r="O12" s="65"/>
      <c r="P12" s="65"/>
      <c r="Q12" s="74">
        <f t="shared" si="0"/>
        <v>486</v>
      </c>
      <c r="R12" s="74">
        <f t="shared" si="1"/>
        <v>491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201</v>
      </c>
      <c r="E13" s="189">
        <v>0</v>
      </c>
      <c r="F13" s="189">
        <v>0</v>
      </c>
      <c r="G13" s="74">
        <f t="shared" si="2"/>
        <v>201</v>
      </c>
      <c r="H13" s="65"/>
      <c r="I13" s="65"/>
      <c r="J13" s="74">
        <f t="shared" si="3"/>
        <v>201</v>
      </c>
      <c r="K13" s="65">
        <v>140</v>
      </c>
      <c r="L13" s="65">
        <v>3</v>
      </c>
      <c r="M13" s="65">
        <v>0</v>
      </c>
      <c r="N13" s="74">
        <f t="shared" si="4"/>
        <v>143</v>
      </c>
      <c r="O13" s="65"/>
      <c r="P13" s="65"/>
      <c r="Q13" s="74">
        <f t="shared" si="0"/>
        <v>143</v>
      </c>
      <c r="R13" s="74">
        <f t="shared" si="1"/>
        <v>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29</v>
      </c>
      <c r="E14" s="189">
        <v>10</v>
      </c>
      <c r="F14" s="189">
        <v>0</v>
      </c>
      <c r="G14" s="74">
        <f t="shared" si="2"/>
        <v>39</v>
      </c>
      <c r="H14" s="65"/>
      <c r="I14" s="65"/>
      <c r="J14" s="74">
        <f t="shared" si="3"/>
        <v>39</v>
      </c>
      <c r="K14" s="65">
        <v>29</v>
      </c>
      <c r="L14" s="65">
        <v>3</v>
      </c>
      <c r="M14" s="65"/>
      <c r="N14" s="74">
        <f t="shared" si="4"/>
        <v>32</v>
      </c>
      <c r="O14" s="65"/>
      <c r="P14" s="65"/>
      <c r="Q14" s="74">
        <f t="shared" si="0"/>
        <v>32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816</v>
      </c>
      <c r="E15" s="457">
        <v>726</v>
      </c>
      <c r="F15" s="457">
        <v>0</v>
      </c>
      <c r="G15" s="74">
        <f t="shared" si="2"/>
        <v>1542</v>
      </c>
      <c r="H15" s="458"/>
      <c r="I15" s="458"/>
      <c r="J15" s="74">
        <f t="shared" si="3"/>
        <v>1542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1542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/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45018</v>
      </c>
      <c r="E17" s="194">
        <f>SUM(E9:E16)</f>
        <v>750</v>
      </c>
      <c r="F17" s="194">
        <f>SUM(F9:F16)</f>
        <v>176</v>
      </c>
      <c r="G17" s="74">
        <f t="shared" si="2"/>
        <v>45592</v>
      </c>
      <c r="H17" s="75">
        <f>SUM(H9:H16)</f>
        <v>0</v>
      </c>
      <c r="I17" s="75">
        <f>SUM(I9:I16)</f>
        <v>0</v>
      </c>
      <c r="J17" s="74">
        <f t="shared" si="3"/>
        <v>45592</v>
      </c>
      <c r="K17" s="75">
        <f>SUM(K9:K16)</f>
        <v>4834</v>
      </c>
      <c r="L17" s="75">
        <f>SUM(L9:L16)</f>
        <v>401</v>
      </c>
      <c r="M17" s="75">
        <f>SUM(M9:M16)</f>
        <v>138</v>
      </c>
      <c r="N17" s="74">
        <f t="shared" si="4"/>
        <v>5097</v>
      </c>
      <c r="O17" s="75">
        <f>SUM(O9:O16)</f>
        <v>0</v>
      </c>
      <c r="P17" s="75">
        <f>SUM(P9:P16)</f>
        <v>0</v>
      </c>
      <c r="Q17" s="74">
        <f t="shared" si="5"/>
        <v>5097</v>
      </c>
      <c r="R17" s="74">
        <f t="shared" si="6"/>
        <v>40495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45034</v>
      </c>
      <c r="E40" s="438">
        <f>E17+E18+E19+E25+E38+E39</f>
        <v>750</v>
      </c>
      <c r="F40" s="438">
        <f aca="true" t="shared" si="13" ref="F40:R40">F17+F18+F19+F25+F38+F39</f>
        <v>176</v>
      </c>
      <c r="G40" s="438">
        <f t="shared" si="13"/>
        <v>45608</v>
      </c>
      <c r="H40" s="438">
        <f t="shared" si="13"/>
        <v>0</v>
      </c>
      <c r="I40" s="438">
        <f t="shared" si="13"/>
        <v>0</v>
      </c>
      <c r="J40" s="438">
        <f t="shared" si="13"/>
        <v>45608</v>
      </c>
      <c r="K40" s="438">
        <f t="shared" si="13"/>
        <v>4843</v>
      </c>
      <c r="L40" s="438">
        <f t="shared" si="13"/>
        <v>401</v>
      </c>
      <c r="M40" s="438">
        <f t="shared" si="13"/>
        <v>138</v>
      </c>
      <c r="N40" s="438">
        <f t="shared" si="13"/>
        <v>5106</v>
      </c>
      <c r="O40" s="438">
        <f t="shared" si="13"/>
        <v>0</v>
      </c>
      <c r="P40" s="438">
        <f t="shared" si="13"/>
        <v>0</v>
      </c>
      <c r="Q40" s="438">
        <f t="shared" si="13"/>
        <v>5106</v>
      </c>
      <c r="R40" s="438">
        <f t="shared" si="13"/>
        <v>40502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875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873</v>
      </c>
      <c r="L45" s="349"/>
      <c r="M45" s="349"/>
      <c r="N45" s="349"/>
      <c r="O45" s="349"/>
      <c r="P45" s="318" t="s">
        <v>872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C109" sqref="C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41274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216</v>
      </c>
      <c r="D24" s="119">
        <f>SUM(D25:D27)</f>
        <v>216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216</v>
      </c>
      <c r="D26" s="108">
        <v>216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469</v>
      </c>
      <c r="D28" s="108">
        <v>469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260</v>
      </c>
      <c r="D29" s="108">
        <v>260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226</v>
      </c>
      <c r="D33" s="105">
        <f>SUM(D34:D37)</f>
        <v>226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221</v>
      </c>
      <c r="D35" s="108">
        <v>221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0</v>
      </c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134</v>
      </c>
      <c r="D38" s="105">
        <f>SUM(D39:D42)</f>
        <v>134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134</v>
      </c>
      <c r="D42" s="108">
        <v>134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1305</v>
      </c>
      <c r="D43" s="104">
        <f>D24+D28+D29+D31+D30+D32+D33+D38</f>
        <v>1305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1305</v>
      </c>
      <c r="D44" s="103">
        <f>D43+D21+D19+D9</f>
        <v>1305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3093</v>
      </c>
      <c r="D68" s="108"/>
      <c r="E68" s="119">
        <f t="shared" si="1"/>
        <v>3093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1080</v>
      </c>
      <c r="D71" s="105">
        <f>SUM(D72:D74)</f>
        <v>1080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1080</v>
      </c>
      <c r="D72" s="108">
        <v>1080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1753</v>
      </c>
      <c r="D75" s="103">
        <f>D76+D78</f>
        <v>1753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1753</v>
      </c>
      <c r="D76" s="108">
        <v>1753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400</v>
      </c>
      <c r="D85" s="104">
        <f>SUM(D86:D90)+D94</f>
        <v>400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145</v>
      </c>
      <c r="D87" s="108">
        <v>145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132</v>
      </c>
      <c r="D88" s="108">
        <v>132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99</v>
      </c>
      <c r="D89" s="108">
        <v>99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26</v>
      </c>
      <c r="D95" s="108">
        <v>26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3259</v>
      </c>
      <c r="D96" s="104">
        <f>D85+D80+D75+D71+D95</f>
        <v>3259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6352</v>
      </c>
      <c r="D97" s="104">
        <f>D96+D68+D66</f>
        <v>3259</v>
      </c>
      <c r="E97" s="104">
        <f>E96+E68+E66</f>
        <v>3093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884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877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H47" sqref="H47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41274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873</v>
      </c>
      <c r="F31" s="523"/>
      <c r="G31" s="523"/>
      <c r="H31" s="523"/>
      <c r="I31" s="318" t="s">
        <v>876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5">
      <selection activeCell="F159" sqref="F159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41274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6</v>
      </c>
      <c r="D63" s="441">
        <v>12.61</v>
      </c>
      <c r="E63" s="441"/>
      <c r="F63" s="443">
        <f>C63-E63</f>
        <v>6</v>
      </c>
    </row>
    <row r="64" spans="1:6" ht="12.75">
      <c r="A64" s="36" t="s">
        <v>864</v>
      </c>
      <c r="B64" s="40"/>
      <c r="C64" s="441">
        <v>1</v>
      </c>
      <c r="D64" s="441">
        <v>1.91</v>
      </c>
      <c r="E64" s="441"/>
      <c r="F64" s="443">
        <f aca="true" t="shared" si="3" ref="F64:F77">C64-E64</f>
        <v>1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873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876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2013-03-30T08:30:41Z</cp:lastPrinted>
  <dcterms:created xsi:type="dcterms:W3CDTF">2000-06-29T12:02:40Z</dcterms:created>
  <dcterms:modified xsi:type="dcterms:W3CDTF">2013-03-30T12:03:19Z</dcterms:modified>
  <cp:category/>
  <cp:version/>
  <cp:contentType/>
  <cp:contentStatus/>
</cp:coreProperties>
</file>