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0" firstSheet="2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<sst xmlns="http://schemas.openxmlformats.org/spreadsheetml/2006/main" count="1080" uniqueCount="886">
  <si>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</si>
  <si>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</si>
  <si>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</si>
  <si>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</si>
  <si>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</si>
  <si>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</si>
  <si>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</si>
  <si>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</si>
  <si>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</si>
  <si>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</si>
  <si>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</si>
  <si>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</si>
  <si>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</si>
  <si>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</si>
  <si>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</si>
  <si>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</si>
  <si>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</si>
  <si>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</si>
  <si>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</si>
  <si>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</si>
  <si>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</si>
  <si>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</si>
  <si>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</si>
  <si>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</si>
  <si>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</si>
  <si>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</si>
  <si>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</si>
  <si>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</si>
  <si>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</si>
  <si>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</si>
  <si>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</si>
  <si>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</si>
  <si>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</si>
  <si>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</si>
  <si>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</si>
  <si>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</si>
  <si>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</si>
  <si>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</si>
  <si>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</si>
  <si>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</si>
  <si>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</si>
  <si>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</si>
  <si>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</si>
  <si>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</si>
  <si>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</si>
  <si>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</si>
  <si>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</si>
  <si>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</si>
  <si>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</si>
  <si>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</si>
  <si>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</si>
  <si>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</si>
  <si>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</si>
  <si>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</si>
  <si>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</si>
  <si>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</si>
  <si>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</si>
  <si>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</si>
  <si>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</si>
  <si>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</si>
  <si>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</si>
  <si>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</si>
  <si>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</si>
  <si>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</si>
  <si>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</si>
  <si>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</si>
  <si>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</si>
  <si>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</si>
  <si>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</si>
  <si>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</si>
  <si>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</si>
  <si>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</si>
  <si>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</si>
  <si>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</si>
  <si>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</si>
  <si>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</si>
  <si>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</si>
  <si>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</si>
  <si>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</si>
  <si>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</si>
  <si>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</si>
  <si>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</si>
  <si>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</si>
  <si>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</si>
  <si>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</si>
  <si>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</si>
  <si>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</si>
  <si>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</si>
  <si>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</si>
  <si>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</si>
  <si>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</si>
  <si>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</si>
  <si>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</si>
  <si>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</si>
  <si>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</si>
  <si>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</si>
  <si>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</si>
  <si>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</si>
  <si>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</si>
  <si>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</si>
  <si>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</si>
  <si>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</si>
  <si>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</si>
  <si>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</si>
  <si>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</si>
  <si>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</si>
  <si>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</si>
  <si>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</si>
  <si>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</si>
  <si>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</si>
  <si>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</si>
  <si>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</si>
  <si>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</si>
  <si>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</si>
  <si>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</si>
  <si>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</si>
  <si>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</si>
  <si>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</si>
  <si>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</si>
  <si>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</si>
  <si>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</si>
  <si>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</si>
  <si>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</si>
  <si>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</si>
  <si>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</si>
  <si>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</si>
  <si>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</si>
  <si>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</si>
  <si>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</si>
  <si>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</si>
  <si>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</si>
  <si>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</si>
  <si>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</si>
  <si>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</si>
  <si>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</si>
  <si>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</si>
  <si>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</si>
  <si>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</si>
  <si>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</si>
  <si>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</si>
  <si>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</si>
  <si>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</si>
  <si>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</si>
  <si>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</si>
  <si>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</si>
  <si>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</si>
  <si>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</si>
  <si>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</si>
  <si>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</si>
  <si>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</si>
  <si>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</si>
  <si>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</si>
  <si>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</si>
  <si>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</si>
  <si>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</si>
  <si>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</si>
  <si>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</si>
  <si>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</si>
  <si>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</si>
  <si>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</si>
  <si>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</si>
  <si>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</si>
  <si>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</si>
  <si>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</si>
  <si>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</si>
  <si>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</si>
  <si>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</si>
  <si>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</si>
  <si>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</si>
  <si>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</si>
  <si>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</si>
  <si>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</si>
  <si>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</si>
  <si>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</si>
  <si>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</si>
  <si>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</si>
  <si>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</si>
  <si>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</si>
  <si>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</si>
  <si>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</si>
  <si>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</si>
  <si>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</si>
  <si>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</si>
  <si>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</si>
  <si>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</si>
  <si>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</si>
  <si>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</si>
  <si>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</si>
  <si>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</si>
  <si>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</si>
  <si>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</si>
  <si>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</si>
  <si>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</si>
  <si>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</si>
  <si>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</si>
  <si>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</si>
  <si>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</si>
  <si>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</si>
  <si>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</si>
  <si>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</si>
  <si>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</si>
  <si>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</si>
  <si>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</si>
  <si>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</si>
  <si>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</si>
  <si>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</si>
  <si>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</si>
  <si>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</si>
  <si>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</si>
  <si>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</si>
  <si>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</si>
  <si>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</si>
  <si>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</si>
  <si>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</si>
  <si>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</si>
  <si>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</si>
  <si>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</si>
  <si>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</si>
  <si>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</si>
  <si>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</si>
  <si>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</si>
  <si>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</si>
  <si>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</si>
  <si>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</si>
  <si>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</si>
  <si>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</si>
  <si>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</si>
  <si>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</si>
  <si>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</si>
  <si>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</si>
  <si>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</si>
  <si>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</si>
  <si>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</si>
  <si>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</si>
  <si>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</si>
  <si>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</si>
  <si>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</si>
  <si>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</si>
  <si>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</si>
  <si>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</si>
  <si>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</si>
  <si>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</si>
  <si>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</si>
  <si>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</si>
  <si>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</si>
  <si>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</si>
  <si>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</si>
  <si>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</si>
  <si>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</si>
  <si>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</si>
  <si>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</si>
  <si>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</si>
  <si>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</si>
  <si>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</si>
  <si>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</si>
  <si>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</si>
  <si>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</si>
  <si>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</si>
  <si>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</si>
  <si>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</si>
  <si>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</si>
  <si>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</si>
  <si>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</si>
  <si>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</si>
  <si>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</si>
  <si>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</si>
  <si>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</si>
  <si>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</si>
  <si>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</si>
  <si>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</si>
  <si>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</si>
  <si>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</si>
  <si>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</si>
  <si>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</si>
  <si>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</si>
  <si>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</si>
  <si>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</si>
  <si>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</si>
  <si>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</si>
  <si>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</si>
  <si>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</si>
  <si>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</si>
  <si>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</si>
  <si>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</si>
  <si>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</si>
  <si>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</si>
  <si>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</si>
  <si>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</si>
  <si>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</si>
  <si>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</si>
  <si>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</si>
  <si>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</si>
  <si>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</si>
  <si>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</si>
  <si>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</si>
  <si>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</si>
  <si>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</si>
  <si>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</si>
  <si>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</si>
  <si>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</si>
  <si>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</si>
  <si>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</si>
  <si>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</si>
  <si>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</si>
  <si>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</si>
  <si>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</si>
  <si>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</si>
  <si>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</si>
  <si>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</si>
  <si>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</si>
  <si>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</si>
  <si>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</si>
  <si>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</si>
  <si>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</si>
  <si>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</si>
  <si>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</si>
  <si>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</si>
  <si>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</si>
  <si>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</si>
  <si>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</si>
  <si>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</si>
  <si>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</si>
  <si>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</si>
  <si>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</si>
  <si>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</si>
  <si>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</si>
  <si>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</si>
  <si>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</si>
  <si>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</si>
  <si>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</si>
  <si>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</si>
  <si>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</si>
  <si>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</si>
  <si>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</si>
  <si>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</si>
  <si>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</si>
  <si>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</si>
  <si>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</si>
  <si>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</si>
  <si>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</si>
  <si>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</si>
  <si>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</si>
  <si>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</si>
  <si>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</si>
  <si>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</si>
  <si>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</si>
  <si>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</si>
  <si>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</si>
  <si>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</si>
  <si>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</si>
  <si>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</si>
  <si>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</si>
  <si>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</si>
  <si>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</si>
  <si>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</si>
  <si>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</si>
  <si>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</si>
  <si>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</si>
  <si>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</si>
  <si>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</si>
  <si>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</si>
  <si>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</si>
  <si>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</si>
  <si>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</si>
  <si>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</si>
  <si>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</si>
  <si>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</si>
  <si>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</si>
  <si>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</si>
  <si>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</si>
  <si>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</si>
  <si>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</si>
  <si>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</si>
  <si>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</si>
  <si>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</si>
  <si>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</si>
  <si>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</si>
  <si>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</si>
  <si>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</si>
  <si>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</si>
  <si>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</si>
  <si>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</si>
  <si>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</si>
  <si>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</si>
  <si>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</si>
  <si>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</si>
  <si>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</si>
  <si>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</si>
  <si>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</si>
  <si>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</si>
  <si>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</si>
  <si>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</si>
  <si>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</si>
  <si>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</si>
  <si>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</si>
  <si>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</si>
  <si>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</si>
  <si>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</si>
  <si>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</si>
  <si>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</si>
  <si>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</si>
  <si>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</si>
  <si>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</si>
  <si>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</si>
  <si>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</si>
  <si>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</si>
  <si>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</si>
  <si>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</si>
  <si>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</si>
  <si>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</si>
  <si>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</si>
  <si>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</si>
  <si>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</si>
  <si>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</si>
  <si>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</si>
  <si>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</si>
  <si>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</si>
  <si>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</si>
  <si>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</si>
  <si>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</si>
  <si>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</si>
  <si>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</si>
  <si>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</si>
  <si>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</si>
  <si>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</si>
  <si>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</si>
  <si>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</si>
  <si>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</si>
  <si>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</si>
  <si>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</si>
  <si>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</si>
  <si>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</si>
  <si>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</si>
  <si>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</si>
  <si>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</si>
  <si>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</si>
  <si>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</si>
  <si>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</si>
  <si>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</si>
  <si>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</si>
  <si>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</si>
  <si>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</si>
  <si>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</si>
  <si>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</si>
  <si>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</si>
  <si>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</si>
  <si>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</si>
  <si>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</si>
  <si>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</si>
  <si>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</si>
  <si>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</si>
  <si>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</si>
  <si>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</si>
  <si>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</si>
  <si>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</si>
  <si>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</si>
  <si>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</si>
  <si>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</si>
  <si>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</si>
  <si>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</si>
  <si>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</si>
  <si>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</si>
  <si>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</si>
  <si>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</si>
  <si>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</si>
  <si>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</si>
  <si>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</si>
  <si>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</si>
  <si>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</si>
  <si>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</si>
  <si>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</si>
  <si>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</si>
  <si>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</si>
  <si>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</si>
  <si>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</si>
  <si>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</si>
  <si>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</si>
  <si>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</si>
  <si>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</si>
  <si>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</si>
  <si>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</si>
  <si>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</si>
  <si>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</si>
  <si>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</si>
  <si>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</si>
  <si>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</si>
  <si>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</si>
  <si>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</si>
  <si>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</si>
  <si>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</si>
  <si>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</si>
  <si>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</si>
  <si>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</si>
  <si>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</si>
  <si>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</si>
  <si>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</si>
  <si>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</si>
  <si>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</si>
  <si>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</si>
  <si>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</si>
  <si>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</si>
  <si>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</si>
  <si>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</si>
  <si>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</si>
  <si>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</si>
  <si>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</si>
  <si>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</si>
  <si>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</si>
  <si>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</si>
  <si>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</si>
  <si>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</si>
  <si>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</si>
  <si>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</si>
  <si>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</si>
  <si>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</si>
  <si>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</si>
  <si>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</si>
  <si>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</si>
  <si>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</si>
  <si>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</si>
  <si>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</si>
  <si>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</si>
  <si>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</si>
  <si>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</si>
  <si>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</si>
  <si>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</si>
  <si>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</si>
  <si>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</si>
  <si>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</si>
  <si>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</si>
  <si>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</si>
  <si>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</si>
  <si>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</si>
  <si>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</si>
  <si>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</si>
  <si>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</si>
  <si>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</si>
  <si>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</si>
  <si>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</si>
  <si>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</si>
  <si>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</si>
  <si>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</si>
  <si>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</si>
  <si>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</si>
  <si>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</si>
  <si>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</si>
  <si>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</si>
  <si>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</si>
  <si>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</si>
  <si>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</si>
  <si>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</si>
  <si>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</si>
  <si>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</si>
  <si>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</si>
  <si>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</si>
  <si>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</si>
  <si>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</si>
  <si>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</si>
  <si>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</si>
  <si>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</si>
  <si>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</si>
  <si>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</si>
  <si>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</si>
  <si>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</si>
  <si>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</si>
  <si>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</si>
  <si>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</si>
  <si>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</si>
  <si>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</si>
  <si>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</si>
  <si>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</si>
  <si>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</si>
  <si>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</si>
  <si>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</si>
  <si>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</si>
  <si>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</si>
  <si>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</si>
  <si>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</si>
  <si>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</si>
  <si>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</si>
  <si>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</si>
  <si>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</si>
  <si>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</si>
  <si>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</si>
  <si>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</si>
  <si>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</si>
  <si>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</si>
  <si>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</si>
  <si>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</si>
  <si>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</si>
  <si>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</si>
  <si>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</si>
  <si>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</si>
  <si>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</si>
  <si>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</si>
  <si>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</si>
  <si>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</si>
  <si>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</si>
  <si>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</si>
  <si>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</si>
  <si>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</si>
  <si>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</si>
  <si>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</si>
  <si>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</si>
  <si>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</si>
  <si>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</si>
  <si>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</si>
  <si>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</si>
  <si>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</si>
  <si>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</si>
  <si>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</si>
  <si>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</si>
  <si>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</si>
  <si>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</si>
  <si>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</si>
  <si>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</si>
  <si>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</si>
  <si>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</si>
  <si>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</si>
  <si>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</si>
  <si>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</si>
  <si>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</si>
  <si>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</si>
  <si>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</si>
  <si>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</si>
  <si>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</si>
  <si>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</si>
  <si>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</si>
  <si>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</si>
  <si>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</si>
  <si>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</si>
  <si>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</si>
  <si>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</si>
  <si>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</si>
  <si>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</si>
  <si>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</si>
  <si>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</si>
  <si>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</si>
  <si>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</si>
  <si>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</si>
  <si>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</si>
  <si>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</si>
  <si>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</si>
  <si>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</si>
  <si>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</si>
  <si>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</si>
  <si>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</si>
  <si>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</si>
  <si>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</si>
  <si>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</si>
  <si>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</si>
  <si>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</si>
  <si>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</si>
  <si>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</si>
  <si>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</si>
  <si>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</si>
  <si>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</si>
  <si>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</si>
  <si>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</si>
  <si>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</si>
  <si>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</si>
  <si>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</si>
  <si>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</si>
  <si>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</si>
  <si>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</si>
  <si>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</si>
  <si>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</si>
  <si>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</si>
  <si>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</si>
  <si>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</si>
  <si>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</si>
  <si>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</si>
  <si>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</si>
  <si>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</si>
  <si>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</si>
  <si>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</si>
  <si>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</si>
  <si>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</si>
  <si>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</si>
  <si>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</si>
  <si>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</si>
  <si>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</si>
  <si>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</si>
  <si>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</si>
  <si>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</si>
  <si>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</si>
  <si>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</si>
  <si>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</si>
  <si>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</si>
  <si>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</si>
  <si>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</si>
  <si>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</si>
  <si>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</si>
  <si>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</si>
  <si>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</si>
  <si>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</si>
  <si>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</si>
  <si>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</si>
  <si>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</si>
  <si>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</si>
  <si>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</si>
  <si>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</si>
  <si>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</si>
  <si>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</si>
  <si>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</si>
  <si>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</si>
  <si>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</si>
  <si>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</si>
  <si>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</si>
  <si>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</si>
  <si>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</si>
  <si>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</si>
  <si>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</si>
  <si>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</si>
  <si>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</si>
  <si>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</si>
  <si>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</si>
  <si>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</si>
  <si>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</si>
  <si>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</si>
  <si>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</si>
  <si>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</si>
  <si>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</si>
  <si>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</si>
  <si>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</si>
  <si>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</si>
  <si>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</si>
  <si>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</si>
  <si>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</si>
  <si>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</si>
  <si>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</si>
  <si>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</si>
  <si>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</si>
  <si>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</si>
  <si>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</si>
  <si>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</si>
  <si>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</si>
  <si>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</si>
  <si>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</si>
  <si>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</si>
  <si>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</si>
  <si>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</si>
  <si>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</si>
  <si>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</si>
  <si>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</si>
  <si>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</si>
  <si>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</si>
  <si>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</si>
  <si>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</si>
  <si>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</si>
  <si>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</si>
  <si>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</si>
  <si>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</si>
  <si>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</si>
  <si>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</si>
  <si>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</si>
  <si>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</si>
  <si>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</si>
  <si>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</si>
  <si>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</si>
  <si>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</si>
  <si>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</si>
  <si>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</si>
  <si>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</si>
  <si>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</si>
  <si>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</si>
  <si>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</si>
  <si>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</si>
  <si>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</si>
  <si>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</si>
  <si>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</si>
  <si>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</si>
  <si>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</si>
  <si>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</si>
  <si>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</si>
  <si>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</si>
  <si>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</si>
  <si>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</si>
  <si>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</si>
  <si>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</si>
  <si>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</si>
  <si>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</si>
  <si>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</si>
  <si>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</si>
  <si>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</si>
  <si>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</si>
  <si>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</si>
  <si>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</si>
  <si>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</si>
  <si>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</si>
  <si>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</si>
  <si>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</si>
  <si>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</si>
  <si>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</si>
  <si>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</si>
  <si>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</si>
  <si>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</si>
  <si>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</si>
  <si>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</si>
  <si>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</si>
  <si>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</si>
  <si>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</si>
  <si>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</si>
  <si>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</si>
  <si>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</si>
  <si>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</si>
  <si>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</si>
  <si>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</si>
  <si>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</si>
  <si>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</si>
  <si>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</si>
  <si>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</si>
  <si>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</si>
  <si>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</si>
  <si>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</si>
  <si>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</si>
  <si>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</si>
  <si>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</si>
  <si>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</si>
  <si>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</si>
  <si>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</si>
  <si>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</si>
  <si>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</si>
  <si>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</si>
  <si>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</si>
  <si>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</si>
  <si>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</si>
  <si>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</si>
  <si>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</si>
  <si>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</si>
  <si>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</si>
  <si>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</si>
  <si>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</si>
  <si>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</si>
  <si>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</si>
  <si>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</si>
  <si>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</si>
  <si>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</si>
  <si>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</si>
  <si>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</si>
  <si>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</si>
  <si>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</si>
  <si>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</si>
  <si>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</si>
  <si>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</si>
  <si>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</si>
  <si>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</si>
  <si>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</si>
  <si>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</si>
  <si>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</si>
  <si>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</si>
  <si>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</si>
  <si>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</si>
  <si>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</si>
  <si>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</si>
  <si>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</si>
  <si>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</si>
  <si>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</si>
  <si>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Съставител: Нели Апостолова</t>
  </si>
  <si>
    <t>Нели Апостолова</t>
  </si>
  <si>
    <t xml:space="preserve">                                    Съставител: Нели Апостолова                </t>
  </si>
  <si>
    <t>Милчо Близнаков</t>
  </si>
  <si>
    <t>Таня Парушева</t>
  </si>
  <si>
    <t>ХОЛДИНГ ВАРНА АД</t>
  </si>
  <si>
    <t>Ръководител: Милчо Близнаков</t>
  </si>
  <si>
    <t>Ръководител: Таня Парушева</t>
  </si>
  <si>
    <t xml:space="preserve"> Ръководител: Милчо</t>
  </si>
  <si>
    <t>Близнаков</t>
  </si>
  <si>
    <t>Ръководител:Таня Парушева</t>
  </si>
  <si>
    <t>1. БОЛКАН ЕНД СИЙ ПРОПЪРТИС АДСИЦ</t>
  </si>
  <si>
    <t>1. СВ СВ КОНСТАНТИН И ЕЛЕНА ХОЛДИНГ АД</t>
  </si>
  <si>
    <t>2. ЕЛПРОМ ТЕРМО 97 АД</t>
  </si>
  <si>
    <t xml:space="preserve"> Ръководител: Таня</t>
  </si>
  <si>
    <t>Парушева</t>
  </si>
  <si>
    <t>КОНСОЛИДИРАН</t>
  </si>
  <si>
    <t xml:space="preserve">3. </t>
  </si>
  <si>
    <t xml:space="preserve">4. </t>
  </si>
  <si>
    <t>3.Глобал Проджект Мениджмънт</t>
  </si>
  <si>
    <t>4.Детелина АД</t>
  </si>
  <si>
    <t>01.01.2008 -30.09.2008</t>
  </si>
  <si>
    <t>Инвестициите в асоциирани дружества са представени  по метода на собствения капитал</t>
  </si>
  <si>
    <t>Инвестициите в други предприятия, които се търгуват на БФБ са представени по справедлива стойност на база последна борсова котировка към 30.09.2008г.Инвестициите в останалите дружества са оценени по себестойност.</t>
  </si>
  <si>
    <t>2. КРЗ Одесос</t>
  </si>
  <si>
    <t xml:space="preserve">5. Елпром Термо АД гр. Балчик </t>
  </si>
  <si>
    <r>
      <t xml:space="preserve">Дата на съставяне: </t>
    </r>
    <r>
      <rPr>
        <sz val="10"/>
        <rFont val="Times New Roman"/>
        <family val="1"/>
      </rPr>
      <t>28.11.2008</t>
    </r>
  </si>
  <si>
    <t>Дата на съставяне: 28.11.2008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</si>
</sst>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3" fontId="11" fillId="0" borderId="0" xfId="64" applyNumberFormat="1" applyFont="1" applyFill="1" applyAlignment="1" applyProtection="1">
      <alignment wrapText="1"/>
      <protection locked="0"/>
    </xf>
    <xf numFmtId="1" fontId="9" fillId="0" borderId="0" xfId="63" applyNumberFormat="1" applyFont="1" applyAlignment="1" applyProtection="1">
      <alignment vertical="top"/>
      <protection locked="0"/>
    </xf>
    <xf numFmtId="1" fontId="11" fillId="0" borderId="0" xfId="66" applyNumberFormat="1" applyFont="1" applyBorder="1" applyProtection="1">
      <alignment/>
      <protection locked="0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Font="1" applyAlignment="1" applyProtection="1">
      <alignment horizontal="left"/>
      <protection locked="0"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B90">
      <selection activeCell="G29" sqref="G29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0" t="s">
        <v>863</v>
      </c>
      <c r="F3" s="217" t="s">
        <v>2</v>
      </c>
      <c r="G3" s="172"/>
      <c r="H3" s="459">
        <v>103249584</v>
      </c>
    </row>
    <row r="4" spans="1:8" ht="15">
      <c r="A4" s="580" t="s">
        <v>3</v>
      </c>
      <c r="B4" s="584"/>
      <c r="C4" s="584"/>
      <c r="D4" s="584"/>
      <c r="E4" s="502" t="s">
        <v>874</v>
      </c>
      <c r="F4" s="582" t="s">
        <v>4</v>
      </c>
      <c r="G4" s="583"/>
      <c r="H4" s="459">
        <v>17</v>
      </c>
    </row>
    <row r="5" spans="1:8" ht="15">
      <c r="A5" s="580" t="s">
        <v>5</v>
      </c>
      <c r="B5" s="581"/>
      <c r="C5" s="581"/>
      <c r="D5" s="581"/>
      <c r="E5" s="503" t="s">
        <v>879</v>
      </c>
      <c r="F5" s="170"/>
      <c r="G5" s="171"/>
      <c r="H5" s="219"/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25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5714</v>
      </c>
      <c r="D11" s="151">
        <v>4409</v>
      </c>
      <c r="E11" s="237" t="s">
        <v>22</v>
      </c>
      <c r="F11" s="242" t="s">
        <v>23</v>
      </c>
      <c r="G11" s="152">
        <v>2100</v>
      </c>
      <c r="H11" s="152">
        <v>2100</v>
      </c>
    </row>
    <row r="12" spans="1:8" ht="15">
      <c r="A12" s="235" t="s">
        <v>24</v>
      </c>
      <c r="B12" s="241" t="s">
        <v>25</v>
      </c>
      <c r="C12" s="151">
        <v>2373</v>
      </c>
      <c r="D12" s="151">
        <v>1838</v>
      </c>
      <c r="E12" s="237" t="s">
        <v>26</v>
      </c>
      <c r="F12" s="242" t="s">
        <v>27</v>
      </c>
      <c r="G12" s="153">
        <v>2100</v>
      </c>
      <c r="H12" s="153">
        <v>2100</v>
      </c>
    </row>
    <row r="13" spans="1:8" ht="15">
      <c r="A13" s="235" t="s">
        <v>28</v>
      </c>
      <c r="B13" s="241" t="s">
        <v>29</v>
      </c>
      <c r="C13" s="151">
        <v>412</v>
      </c>
      <c r="D13" s="151">
        <v>271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84</v>
      </c>
      <c r="D15" s="151">
        <v>29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12</v>
      </c>
      <c r="D16" s="151">
        <v>15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1849</v>
      </c>
      <c r="D17" s="151">
        <v>198</v>
      </c>
      <c r="E17" s="243" t="s">
        <v>46</v>
      </c>
      <c r="F17" s="245" t="s">
        <v>47</v>
      </c>
      <c r="G17" s="154">
        <f>G11+G14+G15+G16</f>
        <v>2100</v>
      </c>
      <c r="H17" s="154">
        <f>H11+H14+H15+H16</f>
        <v>2100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54</v>
      </c>
      <c r="D18" s="151">
        <v>57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10498</v>
      </c>
      <c r="D19" s="155">
        <f>SUM(D11:D18)</f>
        <v>6817</v>
      </c>
      <c r="E19" s="237" t="s">
        <v>53</v>
      </c>
      <c r="F19" s="242" t="s">
        <v>54</v>
      </c>
      <c r="G19" s="152">
        <v>48425</v>
      </c>
      <c r="H19" s="152">
        <v>48425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75</v>
      </c>
      <c r="D20" s="151">
        <v>78</v>
      </c>
      <c r="E20" s="237" t="s">
        <v>57</v>
      </c>
      <c r="F20" s="242" t="s">
        <v>58</v>
      </c>
      <c r="G20" s="158">
        <v>-2176</v>
      </c>
      <c r="H20" s="158">
        <v>-40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1366</v>
      </c>
      <c r="H21" s="156">
        <f>SUM(H22:H24)</f>
        <v>1256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214</v>
      </c>
      <c r="H22" s="152">
        <v>104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</v>
      </c>
      <c r="D24" s="151">
        <v>2</v>
      </c>
      <c r="E24" s="237" t="s">
        <v>72</v>
      </c>
      <c r="F24" s="242" t="s">
        <v>73</v>
      </c>
      <c r="G24" s="152">
        <v>1152</v>
      </c>
      <c r="H24" s="152">
        <v>1152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47615</v>
      </c>
      <c r="H25" s="154">
        <f>H19+H20+H21</f>
        <v>49641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</v>
      </c>
      <c r="D27" s="155">
        <f>SUM(D23:D26)</f>
        <v>2</v>
      </c>
      <c r="E27" s="253" t="s">
        <v>83</v>
      </c>
      <c r="F27" s="242" t="s">
        <v>84</v>
      </c>
      <c r="G27" s="154">
        <f>SUM(G28:G30)</f>
        <v>17689</v>
      </c>
      <c r="H27" s="154">
        <f>SUM(H28:H30)</f>
        <v>10429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17689</v>
      </c>
      <c r="H28" s="152">
        <v>10429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2078</v>
      </c>
      <c r="H31" s="152">
        <v>7370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19767</v>
      </c>
      <c r="H33" s="154">
        <f>H27+H31+H32</f>
        <v>17799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12335</v>
      </c>
      <c r="D34" s="155">
        <f>SUM(D35:D38)</f>
        <v>5748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69482</v>
      </c>
      <c r="H36" s="154">
        <f>H25+H17+H33</f>
        <v>69540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9984</v>
      </c>
      <c r="D37" s="151">
        <v>1374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2351</v>
      </c>
      <c r="D38" s="151">
        <v>4374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>
        <v>1496</v>
      </c>
      <c r="H39" s="158">
        <v>1120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>
        <v>322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2372</v>
      </c>
      <c r="H44" s="152">
        <v>0</v>
      </c>
    </row>
    <row r="45" spans="1:15" ht="15">
      <c r="A45" s="235" t="s">
        <v>136</v>
      </c>
      <c r="B45" s="249" t="s">
        <v>137</v>
      </c>
      <c r="C45" s="155">
        <f>C34+C39+C44</f>
        <v>12335</v>
      </c>
      <c r="D45" s="155">
        <f>D34+D39+D44</f>
        <v>5748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480</v>
      </c>
      <c r="D47" s="151"/>
      <c r="E47" s="251" t="s">
        <v>145</v>
      </c>
      <c r="F47" s="242" t="s">
        <v>146</v>
      </c>
      <c r="G47" s="152">
        <v>19465</v>
      </c>
      <c r="H47" s="152">
        <v>19451</v>
      </c>
      <c r="M47" s="157"/>
    </row>
    <row r="48" spans="1:8" ht="15">
      <c r="A48" s="235" t="s">
        <v>147</v>
      </c>
      <c r="B48" s="244" t="s">
        <v>148</v>
      </c>
      <c r="C48" s="151">
        <v>2294</v>
      </c>
      <c r="D48" s="151">
        <v>2294</v>
      </c>
      <c r="E48" s="237" t="s">
        <v>149</v>
      </c>
      <c r="F48" s="242" t="s">
        <v>150</v>
      </c>
      <c r="G48" s="152">
        <v>19</v>
      </c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21856</v>
      </c>
      <c r="H49" s="154">
        <f>SUM(H43:H48)</f>
        <v>19773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27">
      <c r="A51" s="235" t="s">
        <v>155</v>
      </c>
      <c r="B51" s="249" t="s">
        <v>156</v>
      </c>
      <c r="C51" s="155">
        <f>SUM(C47:C50)</f>
        <v>2774</v>
      </c>
      <c r="D51" s="155">
        <f>SUM(D47:D50)</f>
        <v>2294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53</v>
      </c>
      <c r="H53" s="152">
        <v>52</v>
      </c>
    </row>
    <row r="54" spans="1:8" ht="27">
      <c r="A54" s="235" t="s">
        <v>166</v>
      </c>
      <c r="B54" s="249" t="s">
        <v>167</v>
      </c>
      <c r="C54" s="151">
        <v>20</v>
      </c>
      <c r="D54" s="151">
        <v>19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25703</v>
      </c>
      <c r="D55" s="155">
        <f>D19+D20+D21+D27+D32+D45+D51+D53+D54</f>
        <v>14958</v>
      </c>
      <c r="E55" s="237" t="s">
        <v>172</v>
      </c>
      <c r="F55" s="261" t="s">
        <v>173</v>
      </c>
      <c r="G55" s="154">
        <f>G49+G51+G52+G53+G54</f>
        <v>21909</v>
      </c>
      <c r="H55" s="154">
        <f>H49+H51+H52+H53+H54</f>
        <v>19825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123</v>
      </c>
      <c r="D58" s="151">
        <v>135</v>
      </c>
      <c r="E58" s="237" t="s">
        <v>127</v>
      </c>
      <c r="F58" s="272"/>
      <c r="G58" s="252"/>
      <c r="H58" s="154"/>
    </row>
    <row r="59" spans="1:13" ht="25.5">
      <c r="A59" s="235" t="s">
        <v>179</v>
      </c>
      <c r="B59" s="241" t="s">
        <v>180</v>
      </c>
      <c r="C59" s="151">
        <v>29</v>
      </c>
      <c r="D59" s="151">
        <v>32</v>
      </c>
      <c r="E59" s="251" t="s">
        <v>181</v>
      </c>
      <c r="F59" s="242" t="s">
        <v>182</v>
      </c>
      <c r="G59" s="152">
        <v>9378</v>
      </c>
      <c r="H59" s="152"/>
      <c r="M59" s="157"/>
    </row>
    <row r="60" spans="1:8" ht="15">
      <c r="A60" s="235" t="s">
        <v>183</v>
      </c>
      <c r="B60" s="241" t="s">
        <v>184</v>
      </c>
      <c r="C60" s="151">
        <v>4</v>
      </c>
      <c r="D60" s="151">
        <v>4</v>
      </c>
      <c r="E60" s="237" t="s">
        <v>185</v>
      </c>
      <c r="F60" s="242" t="s">
        <v>186</v>
      </c>
      <c r="G60" s="152">
        <v>183</v>
      </c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11933</v>
      </c>
      <c r="H61" s="154">
        <f>SUM(H62:H68)</f>
        <v>9920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2330</v>
      </c>
      <c r="H62" s="152">
        <v>1974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156</v>
      </c>
      <c r="D64" s="155">
        <f>SUM(D58:D63)</f>
        <v>171</v>
      </c>
      <c r="E64" s="237" t="s">
        <v>200</v>
      </c>
      <c r="F64" s="242" t="s">
        <v>201</v>
      </c>
      <c r="G64" s="152">
        <v>8865</v>
      </c>
      <c r="H64" s="152">
        <v>7654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211</v>
      </c>
      <c r="H66" s="152">
        <v>216</v>
      </c>
    </row>
    <row r="67" spans="1:8" ht="15">
      <c r="A67" s="235" t="s">
        <v>207</v>
      </c>
      <c r="B67" s="241" t="s">
        <v>208</v>
      </c>
      <c r="C67" s="151">
        <v>4042</v>
      </c>
      <c r="D67" s="151">
        <v>3793</v>
      </c>
      <c r="E67" s="237" t="s">
        <v>209</v>
      </c>
      <c r="F67" s="242" t="s">
        <v>210</v>
      </c>
      <c r="G67" s="152">
        <v>31</v>
      </c>
      <c r="H67" s="152">
        <v>34</v>
      </c>
    </row>
    <row r="68" spans="1:8" ht="15">
      <c r="A68" s="235" t="s">
        <v>211</v>
      </c>
      <c r="B68" s="241" t="s">
        <v>212</v>
      </c>
      <c r="C68" s="151">
        <f>7977-1424-153</f>
        <v>6400</v>
      </c>
      <c r="D68" s="151">
        <f>920+359+39</f>
        <v>1318</v>
      </c>
      <c r="E68" s="237" t="s">
        <v>213</v>
      </c>
      <c r="F68" s="242" t="s">
        <v>214</v>
      </c>
      <c r="G68" s="152">
        <v>496</v>
      </c>
      <c r="H68" s="152">
        <v>42</v>
      </c>
    </row>
    <row r="69" spans="1:8" ht="15">
      <c r="A69" s="235" t="s">
        <v>215</v>
      </c>
      <c r="B69" s="241" t="s">
        <v>216</v>
      </c>
      <c r="C69" s="151">
        <v>72360</v>
      </c>
      <c r="D69" s="151">
        <v>20162</v>
      </c>
      <c r="E69" s="251" t="s">
        <v>78</v>
      </c>
      <c r="F69" s="242" t="s">
        <v>217</v>
      </c>
      <c r="G69" s="152">
        <v>1494</v>
      </c>
      <c r="H69" s="152">
        <v>317</v>
      </c>
    </row>
    <row r="70" spans="1:8" ht="25.5">
      <c r="A70" s="235" t="s">
        <v>218</v>
      </c>
      <c r="B70" s="241" t="s">
        <v>219</v>
      </c>
      <c r="C70" s="151">
        <v>1424</v>
      </c>
      <c r="D70" s="151">
        <v>7327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153</v>
      </c>
      <c r="D71" s="151">
        <v>44</v>
      </c>
      <c r="E71" s="253" t="s">
        <v>46</v>
      </c>
      <c r="F71" s="273" t="s">
        <v>224</v>
      </c>
      <c r="G71" s="161">
        <f>G59+G60+G61+G69+G70</f>
        <v>22988</v>
      </c>
      <c r="H71" s="161">
        <f>H59+H60+H61+H69+H70</f>
        <v>10237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382</v>
      </c>
      <c r="D72" s="151">
        <v>29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27">
      <c r="A74" s="235" t="s">
        <v>229</v>
      </c>
      <c r="B74" s="241" t="s">
        <v>230</v>
      </c>
      <c r="C74" s="151">
        <v>0</v>
      </c>
      <c r="D74" s="151">
        <v>68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84761</v>
      </c>
      <c r="D75" s="155">
        <f>SUM(D67:D74)</f>
        <v>32741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22988</v>
      </c>
      <c r="H79" s="162">
        <f>H71+H74+H75+H76</f>
        <v>10237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9104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9104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399</v>
      </c>
      <c r="D87" s="151">
        <v>204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4856</v>
      </c>
      <c r="D88" s="151">
        <v>43544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5255</v>
      </c>
      <c r="D91" s="155">
        <f>SUM(D87:D90)</f>
        <v>43748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90172</v>
      </c>
      <c r="D93" s="155">
        <f>D64+D75+D84+D91+D92</f>
        <v>85764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7" t="s">
        <v>268</v>
      </c>
      <c r="B94" s="288" t="s">
        <v>269</v>
      </c>
      <c r="C94" s="164">
        <f>C93+C55</f>
        <v>115875</v>
      </c>
      <c r="D94" s="164">
        <f>D93+D55</f>
        <v>100722</v>
      </c>
      <c r="E94" s="448" t="s">
        <v>270</v>
      </c>
      <c r="F94" s="289" t="s">
        <v>271</v>
      </c>
      <c r="G94" s="165">
        <f>G36+G39+G55+G79</f>
        <v>115875</v>
      </c>
      <c r="H94" s="165">
        <f>H36+H39+H55+H79</f>
        <v>100722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30">
      <c r="A96" s="431" t="s">
        <v>848</v>
      </c>
      <c r="B96" s="432"/>
      <c r="C96" s="150"/>
      <c r="D96" s="150"/>
      <c r="E96" s="433" t="s">
        <v>880</v>
      </c>
      <c r="F96" s="170"/>
      <c r="G96" s="574">
        <f>C94-G94</f>
        <v>0</v>
      </c>
      <c r="H96" s="576">
        <f>H94-D94</f>
        <v>0</v>
      </c>
      <c r="M96" s="157"/>
    </row>
    <row r="97" spans="1:13" ht="60">
      <c r="A97" s="431"/>
      <c r="B97" s="432"/>
      <c r="C97" s="150"/>
      <c r="D97" s="150"/>
      <c r="E97" s="433" t="s">
        <v>881</v>
      </c>
      <c r="F97" s="170"/>
      <c r="G97" s="171"/>
      <c r="H97" s="172"/>
      <c r="M97" s="157"/>
    </row>
    <row r="98" spans="1:13" ht="15">
      <c r="A98" s="45" t="s">
        <v>885</v>
      </c>
      <c r="B98" s="432"/>
      <c r="C98" s="578" t="s">
        <v>858</v>
      </c>
      <c r="D98" s="578"/>
      <c r="E98" s="578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8" t="s">
        <v>864</v>
      </c>
      <c r="D100" s="579"/>
      <c r="E100" s="579"/>
    </row>
    <row r="101" spans="3:5" ht="15">
      <c r="C101" s="578" t="s">
        <v>865</v>
      </c>
      <c r="D101" s="579"/>
      <c r="E101" s="57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C101:E101"/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999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8">
      <selection activeCell="D53" sqref="D53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625" style="543" customWidth="1"/>
    <col min="5" max="5" width="37.375" style="566" customWidth="1"/>
    <col min="6" max="6" width="9.00390625" style="566" customWidth="1"/>
    <col min="7" max="7" width="11.625" style="543" customWidth="1"/>
    <col min="8" max="8" width="13.125" style="543" customWidth="1"/>
    <col min="9" max="16384" width="9.375" style="543" customWidth="1"/>
  </cols>
  <sheetData>
    <row r="1" spans="1:8" ht="12">
      <c r="A1" s="461" t="s">
        <v>273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7" t="str">
        <f>'справка №1-БАЛАНС'!E3</f>
        <v>ХОЛДИНГ ВАРНА АД</v>
      </c>
      <c r="C2" s="587"/>
      <c r="D2" s="587"/>
      <c r="E2" s="587"/>
      <c r="F2" s="589" t="s">
        <v>2</v>
      </c>
      <c r="G2" s="589"/>
      <c r="H2" s="524">
        <f>'справка №1-БАЛАНС'!H3</f>
        <v>103249584</v>
      </c>
    </row>
    <row r="3" spans="1:8" ht="15">
      <c r="A3" s="465" t="s">
        <v>274</v>
      </c>
      <c r="B3" s="587" t="str">
        <f>'справка №1-БАЛАНС'!E4</f>
        <v>КОНСОЛИДИРАН</v>
      </c>
      <c r="C3" s="587"/>
      <c r="D3" s="587"/>
      <c r="E3" s="587"/>
      <c r="F3" s="544" t="s">
        <v>4</v>
      </c>
      <c r="G3" s="525"/>
      <c r="H3" s="525">
        <f>'справка №1-БАЛАНС'!H4</f>
        <v>17</v>
      </c>
    </row>
    <row r="4" spans="1:8" ht="17.25" customHeight="1">
      <c r="A4" s="465" t="s">
        <v>5</v>
      </c>
      <c r="B4" s="588" t="str">
        <f>'справка №1-БАЛАНС'!E5</f>
        <v>01.01.2008 -30.09.2008</v>
      </c>
      <c r="C4" s="588"/>
      <c r="D4" s="588"/>
      <c r="E4" s="314"/>
      <c r="F4" s="464"/>
      <c r="G4" s="542"/>
      <c r="H4" s="545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6"/>
      <c r="H7" s="546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6"/>
      <c r="H8" s="546"/>
    </row>
    <row r="9" spans="1:8" ht="12">
      <c r="A9" s="298" t="s">
        <v>282</v>
      </c>
      <c r="B9" s="299" t="s">
        <v>283</v>
      </c>
      <c r="C9" s="46">
        <v>268</v>
      </c>
      <c r="D9" s="46">
        <v>404</v>
      </c>
      <c r="E9" s="298" t="s">
        <v>284</v>
      </c>
      <c r="F9" s="547" t="s">
        <v>285</v>
      </c>
      <c r="G9" s="548">
        <v>3</v>
      </c>
      <c r="H9" s="548">
        <v>615</v>
      </c>
    </row>
    <row r="10" spans="1:8" ht="12">
      <c r="A10" s="298" t="s">
        <v>286</v>
      </c>
      <c r="B10" s="299" t="s">
        <v>287</v>
      </c>
      <c r="C10" s="46">
        <v>822</v>
      </c>
      <c r="D10" s="46">
        <v>146</v>
      </c>
      <c r="E10" s="298" t="s">
        <v>288</v>
      </c>
      <c r="F10" s="547" t="s">
        <v>289</v>
      </c>
      <c r="G10" s="548"/>
      <c r="H10" s="548"/>
    </row>
    <row r="11" spans="1:8" ht="12">
      <c r="A11" s="298" t="s">
        <v>290</v>
      </c>
      <c r="B11" s="299" t="s">
        <v>291</v>
      </c>
      <c r="C11" s="46">
        <v>104</v>
      </c>
      <c r="D11" s="46">
        <v>70</v>
      </c>
      <c r="E11" s="300" t="s">
        <v>292</v>
      </c>
      <c r="F11" s="547" t="s">
        <v>293</v>
      </c>
      <c r="G11" s="548">
        <v>554</v>
      </c>
      <c r="H11" s="548">
        <v>218</v>
      </c>
    </row>
    <row r="12" spans="1:8" ht="12">
      <c r="A12" s="298" t="s">
        <v>294</v>
      </c>
      <c r="B12" s="299" t="s">
        <v>295</v>
      </c>
      <c r="C12" s="46">
        <v>391</v>
      </c>
      <c r="D12" s="46">
        <v>472</v>
      </c>
      <c r="E12" s="300" t="s">
        <v>78</v>
      </c>
      <c r="F12" s="547" t="s">
        <v>296</v>
      </c>
      <c r="G12" s="548">
        <v>808</v>
      </c>
      <c r="H12" s="548">
        <v>236</v>
      </c>
    </row>
    <row r="13" spans="1:18" ht="12">
      <c r="A13" s="298" t="s">
        <v>297</v>
      </c>
      <c r="B13" s="299" t="s">
        <v>298</v>
      </c>
      <c r="C13" s="46">
        <v>63</v>
      </c>
      <c r="D13" s="46">
        <v>58</v>
      </c>
      <c r="E13" s="301" t="s">
        <v>51</v>
      </c>
      <c r="F13" s="549" t="s">
        <v>299</v>
      </c>
      <c r="G13" s="546">
        <f>SUM(G9:G12)</f>
        <v>1365</v>
      </c>
      <c r="H13" s="546">
        <f>SUM(H9:H12)</f>
        <v>1069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24">
      <c r="A14" s="298" t="s">
        <v>300</v>
      </c>
      <c r="B14" s="299" t="s">
        <v>301</v>
      </c>
      <c r="C14" s="46">
        <v>10</v>
      </c>
      <c r="D14" s="46">
        <v>0</v>
      </c>
      <c r="E14" s="300"/>
      <c r="F14" s="550"/>
      <c r="G14" s="551"/>
      <c r="H14" s="551"/>
    </row>
    <row r="15" spans="1:8" ht="24">
      <c r="A15" s="298" t="s">
        <v>302</v>
      </c>
      <c r="B15" s="299" t="s">
        <v>303</v>
      </c>
      <c r="C15" s="47">
        <v>-562</v>
      </c>
      <c r="D15" s="47">
        <v>80</v>
      </c>
      <c r="E15" s="296" t="s">
        <v>304</v>
      </c>
      <c r="F15" s="552" t="s">
        <v>305</v>
      </c>
      <c r="G15" s="548"/>
      <c r="H15" s="548"/>
    </row>
    <row r="16" spans="1:8" ht="12">
      <c r="A16" s="298" t="s">
        <v>306</v>
      </c>
      <c r="B16" s="299" t="s">
        <v>307</v>
      </c>
      <c r="C16" s="47">
        <v>31</v>
      </c>
      <c r="D16" s="47">
        <v>25</v>
      </c>
      <c r="E16" s="298" t="s">
        <v>308</v>
      </c>
      <c r="F16" s="550" t="s">
        <v>309</v>
      </c>
      <c r="G16" s="553"/>
      <c r="H16" s="553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1"/>
      <c r="H17" s="551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1"/>
      <c r="H18" s="551"/>
    </row>
    <row r="19" spans="1:15" ht="12">
      <c r="A19" s="301" t="s">
        <v>51</v>
      </c>
      <c r="B19" s="303" t="s">
        <v>315</v>
      </c>
      <c r="C19" s="49">
        <f>SUM(C9:C15)+C16</f>
        <v>1127</v>
      </c>
      <c r="D19" s="49">
        <f>SUM(D9:D15)+D16</f>
        <v>1255</v>
      </c>
      <c r="E19" s="304" t="s">
        <v>316</v>
      </c>
      <c r="F19" s="550" t="s">
        <v>317</v>
      </c>
      <c r="G19" s="548">
        <v>667</v>
      </c>
      <c r="H19" s="548">
        <v>148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318</v>
      </c>
      <c r="F20" s="550" t="s">
        <v>319</v>
      </c>
      <c r="G20" s="548">
        <v>0</v>
      </c>
      <c r="H20" s="548">
        <v>367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0" t="s">
        <v>322</v>
      </c>
      <c r="G21" s="548">
        <v>3908</v>
      </c>
      <c r="H21" s="548">
        <v>2135</v>
      </c>
    </row>
    <row r="22" spans="1:8" ht="24">
      <c r="A22" s="304" t="s">
        <v>323</v>
      </c>
      <c r="B22" s="305" t="s">
        <v>324</v>
      </c>
      <c r="C22" s="46">
        <v>1555</v>
      </c>
      <c r="D22" s="46">
        <v>1327</v>
      </c>
      <c r="E22" s="304" t="s">
        <v>325</v>
      </c>
      <c r="F22" s="550" t="s">
        <v>326</v>
      </c>
      <c r="G22" s="548"/>
      <c r="H22" s="548"/>
    </row>
    <row r="23" spans="1:8" ht="24">
      <c r="A23" s="298" t="s">
        <v>327</v>
      </c>
      <c r="B23" s="305" t="s">
        <v>328</v>
      </c>
      <c r="C23" s="46">
        <v>662</v>
      </c>
      <c r="D23" s="46">
        <v>0</v>
      </c>
      <c r="E23" s="298" t="s">
        <v>329</v>
      </c>
      <c r="F23" s="550" t="s">
        <v>330</v>
      </c>
      <c r="G23" s="548">
        <v>423</v>
      </c>
      <c r="H23" s="548">
        <v>30</v>
      </c>
    </row>
    <row r="24" spans="1:18" ht="24">
      <c r="A24" s="298" t="s">
        <v>331</v>
      </c>
      <c r="B24" s="305" t="s">
        <v>332</v>
      </c>
      <c r="C24" s="46"/>
      <c r="D24" s="46"/>
      <c r="E24" s="301" t="s">
        <v>103</v>
      </c>
      <c r="F24" s="552" t="s">
        <v>333</v>
      </c>
      <c r="G24" s="546">
        <f>SUM(G19:G23)</f>
        <v>4998</v>
      </c>
      <c r="H24" s="546">
        <f>SUM(H19:H23)</f>
        <v>2680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334</v>
      </c>
      <c r="C25" s="46">
        <v>45</v>
      </c>
      <c r="D25" s="46">
        <v>3</v>
      </c>
      <c r="E25" s="302"/>
      <c r="F25" s="304"/>
      <c r="G25" s="551"/>
      <c r="H25" s="551"/>
    </row>
    <row r="26" spans="1:14" ht="12">
      <c r="A26" s="301" t="s">
        <v>76</v>
      </c>
      <c r="B26" s="306" t="s">
        <v>335</v>
      </c>
      <c r="C26" s="49">
        <f>SUM(C22:C25)</f>
        <v>2262</v>
      </c>
      <c r="D26" s="49">
        <f>SUM(D22:D25)</f>
        <v>1330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24">
      <c r="A28" s="127" t="s">
        <v>336</v>
      </c>
      <c r="B28" s="293" t="s">
        <v>337</v>
      </c>
      <c r="C28" s="50">
        <f>C26+C19</f>
        <v>3389</v>
      </c>
      <c r="D28" s="50">
        <f>D26+D19</f>
        <v>2585</v>
      </c>
      <c r="E28" s="127" t="s">
        <v>338</v>
      </c>
      <c r="F28" s="552" t="s">
        <v>339</v>
      </c>
      <c r="G28" s="546">
        <f>G13+G15+G24</f>
        <v>6363</v>
      </c>
      <c r="H28" s="546">
        <f>H13+H15+H24</f>
        <v>3749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340</v>
      </c>
      <c r="B30" s="293" t="s">
        <v>341</v>
      </c>
      <c r="C30" s="50">
        <f>IF((G28-C28)&gt;0,G28-C28,0)</f>
        <v>2974</v>
      </c>
      <c r="D30" s="50">
        <f>IF((H28-D28)&gt;0,H28-D28,0)</f>
        <v>1164</v>
      </c>
      <c r="E30" s="127" t="s">
        <v>342</v>
      </c>
      <c r="F30" s="552" t="s">
        <v>343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849</v>
      </c>
      <c r="B31" s="306" t="s">
        <v>344</v>
      </c>
      <c r="C31" s="46"/>
      <c r="D31" s="46"/>
      <c r="E31" s="296" t="s">
        <v>852</v>
      </c>
      <c r="F31" s="550" t="s">
        <v>345</v>
      </c>
      <c r="G31" s="548"/>
      <c r="H31" s="548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0" t="s">
        <v>349</v>
      </c>
      <c r="G32" s="548"/>
      <c r="H32" s="548"/>
    </row>
    <row r="33" spans="1:18" ht="12">
      <c r="A33" s="128" t="s">
        <v>350</v>
      </c>
      <c r="B33" s="306" t="s">
        <v>351</v>
      </c>
      <c r="C33" s="49">
        <f>C28-C31+C32</f>
        <v>3389</v>
      </c>
      <c r="D33" s="49">
        <f>D28-D31+D32</f>
        <v>2585</v>
      </c>
      <c r="E33" s="127" t="s">
        <v>352</v>
      </c>
      <c r="F33" s="552" t="s">
        <v>353</v>
      </c>
      <c r="G33" s="53">
        <f>G32-G31+G28</f>
        <v>6363</v>
      </c>
      <c r="H33" s="53">
        <f>H32-H31+H28</f>
        <v>3749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354</v>
      </c>
      <c r="B34" s="293" t="s">
        <v>355</v>
      </c>
      <c r="C34" s="50">
        <f>IF((G33-C33)&gt;0,G33-C33,0)</f>
        <v>2974</v>
      </c>
      <c r="D34" s="50">
        <f>IF((H33-D33)&gt;0,H33-D33,0)</f>
        <v>1164</v>
      </c>
      <c r="E34" s="128" t="s">
        <v>356</v>
      </c>
      <c r="F34" s="552" t="s">
        <v>357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358</v>
      </c>
      <c r="B35" s="306" t="s">
        <v>359</v>
      </c>
      <c r="C35" s="49">
        <f>C36+C37+C38</f>
        <v>387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24">
      <c r="A36" s="309" t="s">
        <v>360</v>
      </c>
      <c r="B36" s="305" t="s">
        <v>361</v>
      </c>
      <c r="C36" s="46">
        <v>387</v>
      </c>
      <c r="D36" s="46"/>
      <c r="E36" s="308"/>
      <c r="F36" s="304"/>
      <c r="G36" s="551"/>
      <c r="H36" s="551"/>
    </row>
    <row r="37" spans="1:8" ht="24">
      <c r="A37" s="309" t="s">
        <v>362</v>
      </c>
      <c r="B37" s="310" t="s">
        <v>363</v>
      </c>
      <c r="C37" s="430"/>
      <c r="D37" s="430"/>
      <c r="E37" s="308"/>
      <c r="F37" s="555"/>
      <c r="G37" s="551"/>
      <c r="H37" s="551"/>
    </row>
    <row r="38" spans="1:8" ht="12">
      <c r="A38" s="311" t="s">
        <v>364</v>
      </c>
      <c r="B38" s="310" t="s">
        <v>365</v>
      </c>
      <c r="C38" s="126"/>
      <c r="D38" s="126"/>
      <c r="E38" s="308"/>
      <c r="F38" s="555"/>
      <c r="G38" s="551"/>
      <c r="H38" s="551"/>
    </row>
    <row r="39" spans="1:18" ht="24">
      <c r="A39" s="312" t="s">
        <v>366</v>
      </c>
      <c r="B39" s="129" t="s">
        <v>367</v>
      </c>
      <c r="C39" s="458">
        <f>+IF((G33-C33-C35)&gt;0,G33-C33-C35,0)</f>
        <v>2587</v>
      </c>
      <c r="D39" s="458">
        <f>+IF((H33-D33-D35)&gt;0,H33-D33-D35,0)</f>
        <v>1164</v>
      </c>
      <c r="E39" s="313" t="s">
        <v>368</v>
      </c>
      <c r="F39" s="556" t="s">
        <v>369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370</v>
      </c>
      <c r="B40" s="295" t="s">
        <v>371</v>
      </c>
      <c r="C40" s="51">
        <v>509</v>
      </c>
      <c r="D40" s="51">
        <v>66</v>
      </c>
      <c r="E40" s="127" t="s">
        <v>370</v>
      </c>
      <c r="F40" s="556" t="s">
        <v>372</v>
      </c>
      <c r="G40" s="548"/>
      <c r="H40" s="548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2078</v>
      </c>
      <c r="D41" s="52">
        <f>IF(H39=0,IF(D39-D40&gt;0,D39-D40+H40,0),IF(H39-H40&lt;0,H40-H39+D39,0))</f>
        <v>1098</v>
      </c>
      <c r="E41" s="127" t="s">
        <v>375</v>
      </c>
      <c r="F41" s="569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377</v>
      </c>
      <c r="B42" s="292" t="s">
        <v>378</v>
      </c>
      <c r="C42" s="53">
        <f>C33+C35+C39</f>
        <v>6363</v>
      </c>
      <c r="D42" s="53">
        <f>D33+D35+D39</f>
        <v>3749</v>
      </c>
      <c r="E42" s="128" t="s">
        <v>379</v>
      </c>
      <c r="F42" s="129" t="s">
        <v>380</v>
      </c>
      <c r="G42" s="53">
        <f>G39+G33</f>
        <v>6363</v>
      </c>
      <c r="H42" s="53">
        <f>H39+H33</f>
        <v>3749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90" t="s">
        <v>856</v>
      </c>
      <c r="B45" s="590"/>
      <c r="C45" s="590"/>
      <c r="D45" s="590"/>
      <c r="E45" s="590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1" t="s">
        <v>272</v>
      </c>
      <c r="B48" s="573">
        <v>39780</v>
      </c>
      <c r="C48" s="427" t="s">
        <v>381</v>
      </c>
      <c r="D48" s="586" t="s">
        <v>859</v>
      </c>
      <c r="E48" s="586"/>
      <c r="F48" s="586"/>
      <c r="G48" s="586"/>
      <c r="H48" s="586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779</v>
      </c>
      <c r="D50" s="585" t="s">
        <v>861</v>
      </c>
      <c r="E50" s="585"/>
      <c r="F50" s="585"/>
      <c r="G50" s="585"/>
      <c r="H50" s="585"/>
    </row>
    <row r="51" spans="1:8" ht="24">
      <c r="A51" s="562"/>
      <c r="B51" s="558"/>
      <c r="C51" s="428" t="s">
        <v>779</v>
      </c>
      <c r="D51" s="585" t="s">
        <v>862</v>
      </c>
      <c r="E51" s="585"/>
      <c r="F51" s="585"/>
      <c r="G51" s="585"/>
      <c r="H51" s="585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G9:H12 G15:H16 G19:H23 G31:H32 C9: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31">
      <selection activeCell="A49" sqref="A4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375" style="541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383</v>
      </c>
      <c r="B4" s="468" t="str">
        <f>'справка №1-БАЛАНС'!E3</f>
        <v>ХОЛДИНГ ВАРНА АД</v>
      </c>
      <c r="C4" s="539" t="s">
        <v>2</v>
      </c>
      <c r="D4" s="539">
        <f>'справка №1-БАЛАНС'!H3</f>
        <v>103249584</v>
      </c>
      <c r="E4" s="323"/>
      <c r="F4" s="323"/>
    </row>
    <row r="5" spans="1:4" ht="15">
      <c r="A5" s="468" t="s">
        <v>274</v>
      </c>
      <c r="B5" s="468" t="str">
        <f>'справка №1-БАЛАНС'!E4</f>
        <v>КОНСОЛИДИРАН</v>
      </c>
      <c r="C5" s="540" t="s">
        <v>4</v>
      </c>
      <c r="D5" s="539">
        <f>'справка №1-БАЛАНС'!H4</f>
        <v>17</v>
      </c>
    </row>
    <row r="6" spans="1:6" ht="12" customHeight="1">
      <c r="A6" s="469" t="s">
        <v>5</v>
      </c>
      <c r="B6" s="504" t="str">
        <f>'справка №1-БАЛАНС'!E5</f>
        <v>01.01.2008 -30.09.2008</v>
      </c>
      <c r="C6" s="470"/>
      <c r="D6" s="471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10342</v>
      </c>
      <c r="D10" s="54">
        <v>1213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-5310</v>
      </c>
      <c r="D11" s="54">
        <v>-1055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-458</v>
      </c>
      <c r="D13" s="54">
        <v>-429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-1015</v>
      </c>
      <c r="D14" s="54">
        <v>-49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>
        <v>-8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188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400</v>
      </c>
      <c r="B17" s="333" t="s">
        <v>401</v>
      </c>
      <c r="C17" s="54"/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-785</v>
      </c>
      <c r="D19" s="54">
        <v>-134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2962</v>
      </c>
      <c r="D20" s="55">
        <f>SUM(D10:D19)</f>
        <v>-462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-4120</v>
      </c>
      <c r="D22" s="54">
        <v>-2572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39</v>
      </c>
      <c r="D23" s="54">
        <v>149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-8467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11736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-52253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>
        <v>21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59</v>
      </c>
      <c r="D29" s="54">
        <v>367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7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-52999</v>
      </c>
      <c r="D32" s="55">
        <f>SUM(D22:D31)</f>
        <v>-2035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21712</v>
      </c>
      <c r="D36" s="54">
        <v>6955</v>
      </c>
      <c r="E36" s="130"/>
      <c r="F36" s="130"/>
    </row>
    <row r="37" spans="1:6" ht="12">
      <c r="A37" s="332" t="s">
        <v>437</v>
      </c>
      <c r="B37" s="333" t="s">
        <v>438</v>
      </c>
      <c r="C37" s="54">
        <v>-9846</v>
      </c>
      <c r="D37" s="54">
        <v>-3905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-282</v>
      </c>
      <c r="D39" s="54"/>
      <c r="E39" s="130"/>
      <c r="F39" s="130"/>
    </row>
    <row r="40" spans="1:6" ht="12">
      <c r="A40" s="332" t="s">
        <v>443</v>
      </c>
      <c r="B40" s="333" t="s">
        <v>444</v>
      </c>
      <c r="C40" s="54">
        <v>-5</v>
      </c>
      <c r="D40" s="54">
        <v>-6</v>
      </c>
      <c r="E40" s="130"/>
      <c r="F40" s="130"/>
    </row>
    <row r="41" spans="1:8" ht="12">
      <c r="A41" s="332" t="s">
        <v>445</v>
      </c>
      <c r="B41" s="333" t="s">
        <v>446</v>
      </c>
      <c r="C41" s="54">
        <v>-35</v>
      </c>
      <c r="D41" s="54">
        <v>-5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11544</v>
      </c>
      <c r="D42" s="55">
        <f>SUM(D34:D41)</f>
        <v>3039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-38493</v>
      </c>
      <c r="D43" s="55">
        <f>D42+D32+D20</f>
        <v>542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43748</v>
      </c>
      <c r="D44" s="132">
        <v>443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5255</v>
      </c>
      <c r="D45" s="55">
        <f>D44+D43</f>
        <v>985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0</v>
      </c>
      <c r="D46" s="56">
        <v>0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.75">
      <c r="A49" s="451" t="s">
        <v>884</v>
      </c>
      <c r="B49" s="435"/>
      <c r="C49" s="575">
        <f>C45-'справка №1-БАЛАНС'!C91</f>
        <v>0</v>
      </c>
      <c r="D49" s="436"/>
      <c r="E49" s="343"/>
      <c r="G49" s="133"/>
      <c r="H49" s="133"/>
    </row>
    <row r="50" spans="1:8" ht="12">
      <c r="A50" s="318"/>
      <c r="B50" s="435" t="s">
        <v>858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864</v>
      </c>
      <c r="C52" s="591"/>
      <c r="D52" s="591"/>
      <c r="G52" s="133"/>
      <c r="H52" s="133"/>
    </row>
    <row r="53" spans="1:8" ht="12">
      <c r="A53" s="318"/>
      <c r="B53" s="435" t="s">
        <v>865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3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75" zoomScaleNormal="75" zoomScalePageLayoutView="0" workbookViewId="0" topLeftCell="A4">
      <selection activeCell="O43" sqref="O43"/>
    </sheetView>
  </sheetViews>
  <sheetFormatPr defaultColWidth="9.00390625" defaultRowHeight="12.75"/>
  <cols>
    <col min="1" max="1" width="48.50390625" style="537" customWidth="1"/>
    <col min="2" max="2" width="8.375" style="538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0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4" t="str">
        <f>'справка №1-БАЛАНС'!E3</f>
        <v>ХОЛДИНГ ВАРНА АД</v>
      </c>
      <c r="C3" s="594"/>
      <c r="D3" s="594"/>
      <c r="E3" s="594"/>
      <c r="F3" s="594"/>
      <c r="G3" s="594"/>
      <c r="H3" s="594"/>
      <c r="I3" s="594"/>
      <c r="J3" s="474"/>
      <c r="K3" s="596" t="s">
        <v>2</v>
      </c>
      <c r="L3" s="596"/>
      <c r="M3" s="476">
        <f>'справка №1-БАЛАНС'!H3</f>
        <v>103249584</v>
      </c>
      <c r="N3" s="2"/>
    </row>
    <row r="4" spans="1:15" s="530" customFormat="1" ht="13.5" customHeight="1">
      <c r="A4" s="465" t="s">
        <v>460</v>
      </c>
      <c r="B4" s="594" t="str">
        <f>'справка №1-БАЛАНС'!E4</f>
        <v>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6">
        <f>'справка №1-БАЛАНС'!H4</f>
        <v>17</v>
      </c>
      <c r="N4" s="3"/>
      <c r="O4" s="3"/>
    </row>
    <row r="5" spans="1:14" s="530" customFormat="1" ht="12.75" customHeight="1">
      <c r="A5" s="465" t="s">
        <v>5</v>
      </c>
      <c r="B5" s="598" t="str">
        <f>'справка №1-БАЛАНС'!E5</f>
        <v>01.01.2008 -30.09.2008</v>
      </c>
      <c r="C5" s="598"/>
      <c r="D5" s="598"/>
      <c r="E5" s="598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1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2100</v>
      </c>
      <c r="D11" s="58">
        <f>'справка №1-БАЛАНС'!H19</f>
        <v>48425</v>
      </c>
      <c r="E11" s="58">
        <f>'справка №1-БАЛАНС'!H20</f>
        <v>-40</v>
      </c>
      <c r="F11" s="58">
        <f>'справка №1-БАЛАНС'!H22</f>
        <v>104</v>
      </c>
      <c r="G11" s="58">
        <f>'справка №1-БАЛАНС'!H23</f>
        <v>0</v>
      </c>
      <c r="H11" s="60">
        <f>'справка №1-БАЛАНС'!H24</f>
        <v>1152</v>
      </c>
      <c r="I11" s="58">
        <f>'справка №1-БАЛАНС'!H28+'справка №1-БАЛАНС'!H31</f>
        <v>17799</v>
      </c>
      <c r="J11" s="58">
        <f>'справка №1-БАЛАНС'!H29+'справка №1-БАЛАНС'!H32</f>
        <v>0</v>
      </c>
      <c r="K11" s="60"/>
      <c r="L11" s="344">
        <f>SUM(C11:K11)</f>
        <v>69540</v>
      </c>
      <c r="M11" s="58">
        <f>'справка №1-БАЛАНС'!H39</f>
        <v>1120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2100</v>
      </c>
      <c r="D15" s="61">
        <f aca="true" t="shared" si="2" ref="D15:M15">D11+D12</f>
        <v>48425</v>
      </c>
      <c r="E15" s="61">
        <f t="shared" si="2"/>
        <v>-40</v>
      </c>
      <c r="F15" s="61">
        <f t="shared" si="2"/>
        <v>104</v>
      </c>
      <c r="G15" s="61">
        <f t="shared" si="2"/>
        <v>0</v>
      </c>
      <c r="H15" s="61">
        <f t="shared" si="2"/>
        <v>1152</v>
      </c>
      <c r="I15" s="61">
        <f t="shared" si="2"/>
        <v>17799</v>
      </c>
      <c r="J15" s="61">
        <f t="shared" si="2"/>
        <v>0</v>
      </c>
      <c r="K15" s="61">
        <f t="shared" si="2"/>
        <v>0</v>
      </c>
      <c r="L15" s="344">
        <f t="shared" si="1"/>
        <v>69540</v>
      </c>
      <c r="M15" s="61">
        <f t="shared" si="2"/>
        <v>1120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'справка №2-ОТЧЕТ ЗА ДОХОДИТЕ'!C41</f>
        <v>2078</v>
      </c>
      <c r="J16" s="345">
        <f>+'справка №1-БАЛАНС'!G32</f>
        <v>0</v>
      </c>
      <c r="K16" s="60"/>
      <c r="L16" s="344">
        <f t="shared" si="1"/>
        <v>2078</v>
      </c>
      <c r="M16" s="60">
        <v>509</v>
      </c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110</v>
      </c>
      <c r="G17" s="62">
        <f t="shared" si="3"/>
        <v>0</v>
      </c>
      <c r="H17" s="62">
        <f t="shared" si="3"/>
        <v>0</v>
      </c>
      <c r="I17" s="62">
        <f t="shared" si="3"/>
        <v>-110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>
        <v>110</v>
      </c>
      <c r="G19" s="60"/>
      <c r="H19" s="60"/>
      <c r="I19" s="60">
        <v>-110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>
        <v>-2136</v>
      </c>
      <c r="F28" s="60">
        <v>0</v>
      </c>
      <c r="G28" s="60"/>
      <c r="H28" s="60">
        <v>0</v>
      </c>
      <c r="I28" s="60"/>
      <c r="J28" s="60"/>
      <c r="K28" s="60"/>
      <c r="L28" s="344">
        <f t="shared" si="1"/>
        <v>-2136</v>
      </c>
      <c r="M28" s="60">
        <v>-133</v>
      </c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2100</v>
      </c>
      <c r="D29" s="59">
        <f aca="true" t="shared" si="6" ref="D29:M29">D17+D20+D21+D24+D28+D27+D15+D16</f>
        <v>48425</v>
      </c>
      <c r="E29" s="59">
        <f t="shared" si="6"/>
        <v>-2176</v>
      </c>
      <c r="F29" s="59">
        <f t="shared" si="6"/>
        <v>214</v>
      </c>
      <c r="G29" s="59">
        <f t="shared" si="6"/>
        <v>0</v>
      </c>
      <c r="H29" s="59">
        <f t="shared" si="6"/>
        <v>1152</v>
      </c>
      <c r="I29" s="59">
        <f t="shared" si="6"/>
        <v>19767</v>
      </c>
      <c r="J29" s="59">
        <f t="shared" si="6"/>
        <v>0</v>
      </c>
      <c r="K29" s="59">
        <f t="shared" si="6"/>
        <v>0</v>
      </c>
      <c r="L29" s="344">
        <f t="shared" si="1"/>
        <v>69482</v>
      </c>
      <c r="M29" s="59">
        <f t="shared" si="6"/>
        <v>1496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2100</v>
      </c>
      <c r="D32" s="59">
        <f t="shared" si="7"/>
        <v>48425</v>
      </c>
      <c r="E32" s="59">
        <f t="shared" si="7"/>
        <v>-2176</v>
      </c>
      <c r="F32" s="59">
        <f t="shared" si="7"/>
        <v>214</v>
      </c>
      <c r="G32" s="59">
        <f t="shared" si="7"/>
        <v>0</v>
      </c>
      <c r="H32" s="59">
        <f t="shared" si="7"/>
        <v>1152</v>
      </c>
      <c r="I32" s="59">
        <f t="shared" si="7"/>
        <v>19767</v>
      </c>
      <c r="J32" s="59">
        <f t="shared" si="7"/>
        <v>0</v>
      </c>
      <c r="K32" s="59">
        <f t="shared" si="7"/>
        <v>0</v>
      </c>
      <c r="L32" s="344">
        <f t="shared" si="1"/>
        <v>69482</v>
      </c>
      <c r="M32" s="59">
        <f>M29+M30+M31</f>
        <v>1496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577">
        <f>'справка №1-БАЛАНС'!G36-'справка №4-ОСК'!L32</f>
        <v>0</v>
      </c>
      <c r="M33" s="577">
        <f>'справка №1-БАЛАНС'!G39-'справка №4-ОСК'!M32</f>
        <v>0</v>
      </c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857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.75">
      <c r="A38" s="451" t="s">
        <v>884</v>
      </c>
      <c r="B38" s="19"/>
      <c r="C38" s="15"/>
      <c r="D38" s="592" t="s">
        <v>858</v>
      </c>
      <c r="E38" s="592"/>
      <c r="F38" s="592"/>
      <c r="G38" s="592"/>
      <c r="H38" s="592"/>
      <c r="I38" s="592"/>
      <c r="J38" s="15" t="s">
        <v>866</v>
      </c>
      <c r="K38" s="15"/>
      <c r="L38" s="592" t="s">
        <v>867</v>
      </c>
      <c r="M38" s="592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15" t="s">
        <v>872</v>
      </c>
      <c r="K39" s="536"/>
      <c r="L39" s="592" t="s">
        <v>873</v>
      </c>
      <c r="M39" s="592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1">
    <mergeCell ref="B5:E5"/>
    <mergeCell ref="L39:M39"/>
    <mergeCell ref="A1:M1"/>
    <mergeCell ref="D38:E38"/>
    <mergeCell ref="F38:I38"/>
    <mergeCell ref="L38:M38"/>
    <mergeCell ref="B3:I3"/>
    <mergeCell ref="B4:I4"/>
    <mergeCell ref="A35:J35"/>
    <mergeCell ref="K3:L3"/>
    <mergeCell ref="K4:L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tabSelected="1" zoomScale="75" zoomScaleNormal="75" zoomScalePageLayoutView="0" workbookViewId="0" topLeftCell="A1">
      <selection activeCell="N16" sqref="N16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1" t="s">
        <v>383</v>
      </c>
      <c r="B2" s="602"/>
      <c r="C2" s="603" t="str">
        <f>'справка №1-БАЛАНС'!E3</f>
        <v>ХОЛДИНГ ВАРНА АД</v>
      </c>
      <c r="D2" s="603"/>
      <c r="E2" s="603"/>
      <c r="F2" s="603"/>
      <c r="G2" s="603"/>
      <c r="H2" s="603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103249584</v>
      </c>
      <c r="P2" s="481"/>
      <c r="Q2" s="481"/>
      <c r="R2" s="524"/>
    </row>
    <row r="3" spans="1:18" ht="15">
      <c r="A3" s="601" t="s">
        <v>5</v>
      </c>
      <c r="B3" s="602"/>
      <c r="C3" s="604" t="str">
        <f>'справка №1-БАЛАНС'!E5</f>
        <v>01.01.2008 -30.09.2008</v>
      </c>
      <c r="D3" s="604"/>
      <c r="E3" s="604"/>
      <c r="F3" s="483"/>
      <c r="G3" s="483"/>
      <c r="H3" s="483"/>
      <c r="I3" s="483"/>
      <c r="J3" s="483"/>
      <c r="K3" s="483"/>
      <c r="L3" s="483"/>
      <c r="M3" s="605" t="s">
        <v>4</v>
      </c>
      <c r="N3" s="605"/>
      <c r="O3" s="480">
        <f>'справка №1-БАЛАНС'!H4</f>
        <v>17</v>
      </c>
      <c r="P3" s="484"/>
      <c r="Q3" s="484"/>
      <c r="R3" s="525"/>
    </row>
    <row r="4" spans="1:18" ht="12">
      <c r="A4" s="485" t="s">
        <v>522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523</v>
      </c>
    </row>
    <row r="5" spans="1:18" s="100" customFormat="1" ht="30.75" customHeight="1">
      <c r="A5" s="606" t="s">
        <v>463</v>
      </c>
      <c r="B5" s="607"/>
      <c r="C5" s="610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3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3" t="s">
        <v>528</v>
      </c>
      <c r="R5" s="613" t="s">
        <v>529</v>
      </c>
    </row>
    <row r="6" spans="1:18" s="100" customFormat="1" ht="60">
      <c r="A6" s="608"/>
      <c r="B6" s="609"/>
      <c r="C6" s="611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4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4"/>
      <c r="R6" s="614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4409</v>
      </c>
      <c r="E9" s="189">
        <v>1327</v>
      </c>
      <c r="F9" s="189">
        <v>22</v>
      </c>
      <c r="G9" s="74">
        <f>D9+E9-F9</f>
        <v>5714</v>
      </c>
      <c r="H9" s="65"/>
      <c r="I9" s="65"/>
      <c r="J9" s="74">
        <f>G9+H9-I9</f>
        <v>5714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5714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2218</v>
      </c>
      <c r="E10" s="189">
        <v>574</v>
      </c>
      <c r="F10" s="189"/>
      <c r="G10" s="74">
        <f aca="true" t="shared" si="2" ref="G10:G39">D10+E10-F10</f>
        <v>2792</v>
      </c>
      <c r="H10" s="65"/>
      <c r="I10" s="65"/>
      <c r="J10" s="74">
        <f aca="true" t="shared" si="3" ref="J10:J39">G10+H10-I10</f>
        <v>2792</v>
      </c>
      <c r="K10" s="65">
        <v>380</v>
      </c>
      <c r="L10" s="65">
        <v>39</v>
      </c>
      <c r="M10" s="65"/>
      <c r="N10" s="74">
        <f aca="true" t="shared" si="4" ref="N10:N39">K10+L10-M10</f>
        <v>419</v>
      </c>
      <c r="O10" s="65"/>
      <c r="P10" s="65"/>
      <c r="Q10" s="74">
        <f t="shared" si="0"/>
        <v>419</v>
      </c>
      <c r="R10" s="74">
        <f t="shared" si="1"/>
        <v>2373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817</v>
      </c>
      <c r="E11" s="189">
        <v>166</v>
      </c>
      <c r="F11" s="189">
        <v>104</v>
      </c>
      <c r="G11" s="74">
        <f t="shared" si="2"/>
        <v>879</v>
      </c>
      <c r="H11" s="65"/>
      <c r="I11" s="65"/>
      <c r="J11" s="74">
        <f t="shared" si="3"/>
        <v>879</v>
      </c>
      <c r="K11" s="65">
        <v>546</v>
      </c>
      <c r="L11" s="65">
        <v>25</v>
      </c>
      <c r="M11" s="65">
        <v>104</v>
      </c>
      <c r="N11" s="74">
        <f t="shared" si="4"/>
        <v>467</v>
      </c>
      <c r="O11" s="65"/>
      <c r="P11" s="65"/>
      <c r="Q11" s="74">
        <f t="shared" si="0"/>
        <v>467</v>
      </c>
      <c r="R11" s="74">
        <f t="shared" si="1"/>
        <v>412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118</v>
      </c>
      <c r="E13" s="189">
        <v>67</v>
      </c>
      <c r="F13" s="189"/>
      <c r="G13" s="74">
        <f t="shared" si="2"/>
        <v>185</v>
      </c>
      <c r="H13" s="65"/>
      <c r="I13" s="65"/>
      <c r="J13" s="74">
        <f t="shared" si="3"/>
        <v>185</v>
      </c>
      <c r="K13" s="65">
        <v>89</v>
      </c>
      <c r="L13" s="65">
        <v>13</v>
      </c>
      <c r="M13" s="65"/>
      <c r="N13" s="74">
        <f t="shared" si="4"/>
        <v>102</v>
      </c>
      <c r="O13" s="65"/>
      <c r="P13" s="65"/>
      <c r="Q13" s="74">
        <f t="shared" si="0"/>
        <v>102</v>
      </c>
      <c r="R13" s="74">
        <f t="shared" si="1"/>
        <v>83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83</v>
      </c>
      <c r="E14" s="189">
        <v>3</v>
      </c>
      <c r="F14" s="189"/>
      <c r="G14" s="74">
        <f t="shared" si="2"/>
        <v>86</v>
      </c>
      <c r="H14" s="65"/>
      <c r="I14" s="65"/>
      <c r="J14" s="74">
        <f t="shared" si="3"/>
        <v>86</v>
      </c>
      <c r="K14" s="65">
        <v>68</v>
      </c>
      <c r="L14" s="65">
        <v>6</v>
      </c>
      <c r="M14" s="65"/>
      <c r="N14" s="74">
        <f t="shared" si="4"/>
        <v>74</v>
      </c>
      <c r="O14" s="65"/>
      <c r="P14" s="65"/>
      <c r="Q14" s="74">
        <f t="shared" si="0"/>
        <v>74</v>
      </c>
      <c r="R14" s="74">
        <f t="shared" si="1"/>
        <v>12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36">
      <c r="A15" s="453" t="s">
        <v>853</v>
      </c>
      <c r="B15" s="374" t="s">
        <v>854</v>
      </c>
      <c r="C15" s="454" t="s">
        <v>855</v>
      </c>
      <c r="D15" s="455">
        <v>198</v>
      </c>
      <c r="E15" s="455">
        <v>1652</v>
      </c>
      <c r="F15" s="455">
        <v>0</v>
      </c>
      <c r="G15" s="74">
        <f t="shared" si="2"/>
        <v>1850</v>
      </c>
      <c r="H15" s="456"/>
      <c r="I15" s="456"/>
      <c r="J15" s="74">
        <f t="shared" si="3"/>
        <v>1850</v>
      </c>
      <c r="K15" s="456"/>
      <c r="L15" s="456"/>
      <c r="M15" s="456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1850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560</v>
      </c>
      <c r="B16" s="193" t="s">
        <v>561</v>
      </c>
      <c r="C16" s="367" t="s">
        <v>562</v>
      </c>
      <c r="D16" s="189">
        <v>85</v>
      </c>
      <c r="E16" s="189">
        <v>13</v>
      </c>
      <c r="F16" s="189">
        <v>2</v>
      </c>
      <c r="G16" s="74">
        <f t="shared" si="2"/>
        <v>96</v>
      </c>
      <c r="H16" s="65"/>
      <c r="I16" s="65"/>
      <c r="J16" s="74">
        <f t="shared" si="3"/>
        <v>96</v>
      </c>
      <c r="K16" s="65">
        <v>28</v>
      </c>
      <c r="L16" s="65">
        <v>16</v>
      </c>
      <c r="M16" s="65">
        <v>2</v>
      </c>
      <c r="N16" s="74">
        <f t="shared" si="4"/>
        <v>42</v>
      </c>
      <c r="O16" s="65"/>
      <c r="P16" s="65"/>
      <c r="Q16" s="74">
        <f aca="true" t="shared" si="5" ref="Q16:Q25">N16+O16-P16</f>
        <v>42</v>
      </c>
      <c r="R16" s="74">
        <f aca="true" t="shared" si="6" ref="R16:R25">J16-Q16</f>
        <v>54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7928</v>
      </c>
      <c r="E17" s="194">
        <f>SUM(E9:E16)</f>
        <v>3802</v>
      </c>
      <c r="F17" s="194">
        <f>SUM(F9:F16)</f>
        <v>128</v>
      </c>
      <c r="G17" s="74">
        <f t="shared" si="2"/>
        <v>11602</v>
      </c>
      <c r="H17" s="75">
        <f>SUM(H9:H16)</f>
        <v>0</v>
      </c>
      <c r="I17" s="75">
        <f>SUM(I9:I16)</f>
        <v>0</v>
      </c>
      <c r="J17" s="74">
        <f t="shared" si="3"/>
        <v>11602</v>
      </c>
      <c r="K17" s="75">
        <f>SUM(K9:K16)</f>
        <v>1111</v>
      </c>
      <c r="L17" s="75">
        <f>SUM(L9:L16)</f>
        <v>99</v>
      </c>
      <c r="M17" s="75">
        <f>SUM(M9:M16)</f>
        <v>106</v>
      </c>
      <c r="N17" s="74">
        <f t="shared" si="4"/>
        <v>1104</v>
      </c>
      <c r="O17" s="75">
        <f>SUM(O9:O16)</f>
        <v>0</v>
      </c>
      <c r="P17" s="75">
        <f>SUM(P9:P16)</f>
        <v>0</v>
      </c>
      <c r="Q17" s="74">
        <f t="shared" si="5"/>
        <v>1104</v>
      </c>
      <c r="R17" s="74">
        <f t="shared" si="6"/>
        <v>10498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78</v>
      </c>
      <c r="E18" s="187"/>
      <c r="F18" s="187"/>
      <c r="G18" s="74">
        <f t="shared" si="2"/>
        <v>78</v>
      </c>
      <c r="H18" s="63"/>
      <c r="I18" s="63"/>
      <c r="J18" s="74">
        <f t="shared" si="3"/>
        <v>78</v>
      </c>
      <c r="K18" s="63"/>
      <c r="L18" s="63">
        <v>3</v>
      </c>
      <c r="M18" s="63"/>
      <c r="N18" s="74">
        <f t="shared" si="4"/>
        <v>3</v>
      </c>
      <c r="O18" s="63"/>
      <c r="P18" s="63"/>
      <c r="Q18" s="74">
        <f t="shared" si="5"/>
        <v>3</v>
      </c>
      <c r="R18" s="74">
        <f t="shared" si="6"/>
        <v>75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16</v>
      </c>
      <c r="E22" s="189">
        <v>1</v>
      </c>
      <c r="F22" s="189"/>
      <c r="G22" s="74">
        <f t="shared" si="2"/>
        <v>17</v>
      </c>
      <c r="H22" s="65"/>
      <c r="I22" s="65"/>
      <c r="J22" s="74">
        <f t="shared" si="3"/>
        <v>17</v>
      </c>
      <c r="K22" s="65">
        <v>14</v>
      </c>
      <c r="L22" s="65">
        <v>2</v>
      </c>
      <c r="M22" s="65"/>
      <c r="N22" s="74">
        <f t="shared" si="4"/>
        <v>16</v>
      </c>
      <c r="O22" s="65"/>
      <c r="P22" s="65"/>
      <c r="Q22" s="74">
        <f t="shared" si="5"/>
        <v>16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16</v>
      </c>
      <c r="E25" s="190">
        <f aca="true" t="shared" si="7" ref="E25:P25">SUM(E21:E24)</f>
        <v>1</v>
      </c>
      <c r="F25" s="190">
        <f t="shared" si="7"/>
        <v>0</v>
      </c>
      <c r="G25" s="67">
        <f t="shared" si="2"/>
        <v>17</v>
      </c>
      <c r="H25" s="66">
        <f t="shared" si="7"/>
        <v>0</v>
      </c>
      <c r="I25" s="66">
        <f t="shared" si="7"/>
        <v>0</v>
      </c>
      <c r="J25" s="67">
        <f t="shared" si="3"/>
        <v>17</v>
      </c>
      <c r="K25" s="66">
        <f t="shared" si="7"/>
        <v>14</v>
      </c>
      <c r="L25" s="66">
        <f t="shared" si="7"/>
        <v>2</v>
      </c>
      <c r="M25" s="66">
        <f t="shared" si="7"/>
        <v>0</v>
      </c>
      <c r="N25" s="67">
        <f t="shared" si="4"/>
        <v>16</v>
      </c>
      <c r="O25" s="66">
        <f t="shared" si="7"/>
        <v>0</v>
      </c>
      <c r="P25" s="66">
        <f t="shared" si="7"/>
        <v>0</v>
      </c>
      <c r="Q25" s="67">
        <f t="shared" si="5"/>
        <v>16</v>
      </c>
      <c r="R25" s="67">
        <f t="shared" si="6"/>
        <v>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5748</v>
      </c>
      <c r="E27" s="192">
        <f aca="true" t="shared" si="8" ref="E27:P27">SUM(E28:E31)</f>
        <v>8894</v>
      </c>
      <c r="F27" s="192">
        <f t="shared" si="8"/>
        <v>171</v>
      </c>
      <c r="G27" s="71">
        <f t="shared" si="2"/>
        <v>14471</v>
      </c>
      <c r="H27" s="70">
        <f t="shared" si="8"/>
        <v>0</v>
      </c>
      <c r="I27" s="70">
        <f t="shared" si="8"/>
        <v>2136</v>
      </c>
      <c r="J27" s="71">
        <f t="shared" si="3"/>
        <v>12335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12335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0</v>
      </c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>
        <v>1374</v>
      </c>
      <c r="E30" s="189">
        <v>8781</v>
      </c>
      <c r="F30" s="189">
        <v>171</v>
      </c>
      <c r="G30" s="74">
        <f t="shared" si="2"/>
        <v>9984</v>
      </c>
      <c r="H30" s="72"/>
      <c r="I30" s="72"/>
      <c r="J30" s="74">
        <f t="shared" si="3"/>
        <v>9984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9984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4374</v>
      </c>
      <c r="E31" s="189">
        <v>113</v>
      </c>
      <c r="F31" s="189"/>
      <c r="G31" s="74">
        <f t="shared" si="2"/>
        <v>4487</v>
      </c>
      <c r="H31" s="72"/>
      <c r="I31" s="72">
        <v>2136</v>
      </c>
      <c r="J31" s="74">
        <f t="shared" si="3"/>
        <v>2351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2351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5748</v>
      </c>
      <c r="E38" s="194">
        <f aca="true" t="shared" si="12" ref="E38:P38">E27+E32+E37</f>
        <v>8894</v>
      </c>
      <c r="F38" s="194">
        <f t="shared" si="12"/>
        <v>171</v>
      </c>
      <c r="G38" s="74">
        <f t="shared" si="2"/>
        <v>14471</v>
      </c>
      <c r="H38" s="75">
        <f t="shared" si="12"/>
        <v>0</v>
      </c>
      <c r="I38" s="75">
        <f t="shared" si="12"/>
        <v>2136</v>
      </c>
      <c r="J38" s="74">
        <f t="shared" si="3"/>
        <v>12335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12335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601</v>
      </c>
      <c r="B39" s="370" t="s">
        <v>602</v>
      </c>
      <c r="C39" s="369" t="s">
        <v>603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604</v>
      </c>
      <c r="C40" s="359" t="s">
        <v>605</v>
      </c>
      <c r="D40" s="437">
        <f>D17+D18+D19+D25+D38+D39</f>
        <v>13770</v>
      </c>
      <c r="E40" s="437">
        <f>E17+E18+E19+E25+E38+E39</f>
        <v>12697</v>
      </c>
      <c r="F40" s="437">
        <f aca="true" t="shared" si="13" ref="F40:R40">F17+F18+F19+F25+F38+F39</f>
        <v>299</v>
      </c>
      <c r="G40" s="437">
        <f t="shared" si="13"/>
        <v>26168</v>
      </c>
      <c r="H40" s="437">
        <f t="shared" si="13"/>
        <v>0</v>
      </c>
      <c r="I40" s="437">
        <f t="shared" si="13"/>
        <v>2136</v>
      </c>
      <c r="J40" s="437">
        <f t="shared" si="13"/>
        <v>24032</v>
      </c>
      <c r="K40" s="437">
        <f t="shared" si="13"/>
        <v>1125</v>
      </c>
      <c r="L40" s="437">
        <f t="shared" si="13"/>
        <v>104</v>
      </c>
      <c r="M40" s="437">
        <f t="shared" si="13"/>
        <v>106</v>
      </c>
      <c r="N40" s="437">
        <f t="shared" si="13"/>
        <v>1123</v>
      </c>
      <c r="O40" s="437">
        <f t="shared" si="13"/>
        <v>0</v>
      </c>
      <c r="P40" s="437">
        <f t="shared" si="13"/>
        <v>0</v>
      </c>
      <c r="Q40" s="437">
        <f t="shared" si="13"/>
        <v>1123</v>
      </c>
      <c r="R40" s="437">
        <f t="shared" si="13"/>
        <v>22909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.75">
      <c r="A44" s="351"/>
      <c r="B44" s="451" t="s">
        <v>884</v>
      </c>
      <c r="C44" s="354"/>
      <c r="D44" s="355"/>
      <c r="E44" s="355"/>
      <c r="F44" s="355"/>
      <c r="G44" s="351"/>
      <c r="H44" s="356" t="s">
        <v>860</v>
      </c>
      <c r="I44" s="356"/>
      <c r="J44" s="356"/>
      <c r="K44" s="612"/>
      <c r="L44" s="612"/>
      <c r="M44" s="612"/>
      <c r="N44" s="612"/>
      <c r="O44" s="599" t="s">
        <v>864</v>
      </c>
      <c r="P44" s="600"/>
      <c r="Q44" s="600"/>
      <c r="R44" s="600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599" t="s">
        <v>868</v>
      </c>
      <c r="P45" s="600"/>
      <c r="Q45" s="600"/>
      <c r="R45" s="600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3">
    <mergeCell ref="Q5:Q6"/>
    <mergeCell ref="R5:R6"/>
    <mergeCell ref="J5:J6"/>
    <mergeCell ref="O45:R45"/>
    <mergeCell ref="A2:B2"/>
    <mergeCell ref="C2:H2"/>
    <mergeCell ref="A3:B3"/>
    <mergeCell ref="C3:E3"/>
    <mergeCell ref="M3:N3"/>
    <mergeCell ref="A5:B6"/>
    <mergeCell ref="C5:C6"/>
    <mergeCell ref="K44:N44"/>
    <mergeCell ref="O44:R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2">
      <selection activeCell="A109" sqref="A109:B109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8" t="s">
        <v>607</v>
      </c>
      <c r="B1" s="618"/>
      <c r="C1" s="618"/>
      <c r="D1" s="618"/>
      <c r="E1" s="618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383</v>
      </c>
      <c r="B3" s="621" t="str">
        <f>'справка №1-БАЛАНС'!E3</f>
        <v>ХОЛДИНГ ВАРНА АД</v>
      </c>
      <c r="C3" s="622"/>
      <c r="D3" s="524" t="s">
        <v>2</v>
      </c>
      <c r="E3" s="107">
        <f>'справка №1-БАЛАНС'!H3</f>
        <v>103249584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19" t="str">
        <f>'справка №1-БАЛАНС'!E5</f>
        <v>01.01.2008 -30.09.2008</v>
      </c>
      <c r="C4" s="620"/>
      <c r="D4" s="525" t="s">
        <v>4</v>
      </c>
      <c r="E4" s="107">
        <f>'справка №1-БАЛАНС'!H4</f>
        <v>17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608</v>
      </c>
      <c r="B5" s="494"/>
      <c r="C5" s="495"/>
      <c r="D5" s="107"/>
      <c r="E5" s="496" t="s">
        <v>609</v>
      </c>
    </row>
    <row r="6" spans="1:14" s="100" customFormat="1" ht="24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24">
      <c r="A10" s="393" t="s">
        <v>616</v>
      </c>
      <c r="B10" s="395"/>
      <c r="C10" s="104"/>
      <c r="D10" s="104"/>
      <c r="E10" s="120"/>
      <c r="F10" s="106"/>
    </row>
    <row r="11" spans="1:15" ht="24">
      <c r="A11" s="396" t="s">
        <v>617</v>
      </c>
      <c r="B11" s="397" t="s">
        <v>618</v>
      </c>
      <c r="C11" s="119">
        <f>SUM(C12:C14)</f>
        <v>480</v>
      </c>
      <c r="D11" s="119">
        <f>SUM(D12:D14)</f>
        <v>0</v>
      </c>
      <c r="E11" s="120">
        <f>SUM(E12:E14)</f>
        <v>480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>
        <v>480</v>
      </c>
      <c r="D13" s="108"/>
      <c r="E13" s="120">
        <f t="shared" si="0"/>
        <v>480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24">
      <c r="A15" s="396" t="s">
        <v>625</v>
      </c>
      <c r="B15" s="397" t="s">
        <v>626</v>
      </c>
      <c r="C15" s="108">
        <v>2294</v>
      </c>
      <c r="D15" s="108"/>
      <c r="E15" s="120">
        <f t="shared" si="0"/>
        <v>2294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2774</v>
      </c>
      <c r="D19" s="104">
        <f>D11+D15+D16</f>
        <v>0</v>
      </c>
      <c r="E19" s="118">
        <f>E11+E15+E16</f>
        <v>2774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20</v>
      </c>
      <c r="D21" s="108"/>
      <c r="E21" s="120">
        <f t="shared" si="0"/>
        <v>20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637</v>
      </c>
      <c r="B23" s="399"/>
      <c r="C23" s="119"/>
      <c r="D23" s="104"/>
      <c r="E23" s="120"/>
      <c r="F23" s="106"/>
    </row>
    <row r="24" spans="1:15" ht="24">
      <c r="A24" s="396" t="s">
        <v>638</v>
      </c>
      <c r="B24" s="397" t="s">
        <v>639</v>
      </c>
      <c r="C24" s="119">
        <f>SUM(C25:C27)</f>
        <v>4042</v>
      </c>
      <c r="D24" s="119">
        <f>SUM(D25:D27)</f>
        <v>4042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3944</v>
      </c>
      <c r="D25" s="108">
        <v>3944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2</v>
      </c>
      <c r="D26" s="108">
        <v>2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96</v>
      </c>
      <c r="D27" s="108">
        <v>96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f>1216+4356</f>
        <v>5572</v>
      </c>
      <c r="D28" s="108">
        <v>5572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72360</v>
      </c>
      <c r="D29" s="108">
        <v>72360</v>
      </c>
      <c r="E29" s="120">
        <f t="shared" si="0"/>
        <v>0</v>
      </c>
      <c r="F29" s="106"/>
    </row>
    <row r="30" spans="1:6" ht="24">
      <c r="A30" s="396" t="s">
        <v>650</v>
      </c>
      <c r="B30" s="397" t="s">
        <v>651</v>
      </c>
      <c r="C30" s="108">
        <v>1424</v>
      </c>
      <c r="D30" s="108">
        <v>1424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153</v>
      </c>
      <c r="D31" s="108">
        <v>153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382</v>
      </c>
      <c r="D33" s="105">
        <f>SUM(D34:D37)</f>
        <v>382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8</v>
      </c>
      <c r="D34" s="108">
        <v>8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372</v>
      </c>
      <c r="D35" s="108">
        <v>372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>
        <v>2</v>
      </c>
      <c r="D37" s="108">
        <v>2</v>
      </c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828</v>
      </c>
      <c r="D38" s="105">
        <f>SUM(D39:D42)</f>
        <v>828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>
        <f>C43-'справка №1-БАЛАНС'!C75</f>
        <v>0</v>
      </c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828</v>
      </c>
      <c r="D42" s="108">
        <v>828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84761</v>
      </c>
      <c r="D43" s="104">
        <f>D24+D28+D29+D31+D30+D32+D33+D38</f>
        <v>84761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87555</v>
      </c>
      <c r="D44" s="103">
        <f>D43+D21+D19+D9</f>
        <v>84761</v>
      </c>
      <c r="E44" s="118">
        <f>E43+E21+E19+E9</f>
        <v>2794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36">
      <c r="A56" s="396" t="s">
        <v>692</v>
      </c>
      <c r="B56" s="397" t="s">
        <v>693</v>
      </c>
      <c r="C56" s="103">
        <f>C57+C59</f>
        <v>2372</v>
      </c>
      <c r="D56" s="103">
        <f>D57+D59</f>
        <v>0</v>
      </c>
      <c r="E56" s="119">
        <f t="shared" si="1"/>
        <v>2372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2372</v>
      </c>
      <c r="D57" s="108"/>
      <c r="E57" s="119">
        <f t="shared" si="1"/>
        <v>2372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24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24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>
        <v>19465</v>
      </c>
      <c r="D63" s="108"/>
      <c r="E63" s="119">
        <f t="shared" si="1"/>
        <v>19465</v>
      </c>
      <c r="F63" s="110"/>
    </row>
    <row r="64" spans="1:6" ht="12">
      <c r="A64" s="396" t="s">
        <v>705</v>
      </c>
      <c r="B64" s="397" t="s">
        <v>706</v>
      </c>
      <c r="C64" s="108">
        <v>19</v>
      </c>
      <c r="D64" s="108"/>
      <c r="E64" s="119">
        <f t="shared" si="1"/>
        <v>19</v>
      </c>
      <c r="F64" s="110"/>
    </row>
    <row r="65" spans="1:6" ht="12">
      <c r="A65" s="396" t="s">
        <v>707</v>
      </c>
      <c r="B65" s="397" t="s">
        <v>708</v>
      </c>
      <c r="C65" s="109">
        <v>19</v>
      </c>
      <c r="D65" s="109"/>
      <c r="E65" s="119">
        <f t="shared" si="1"/>
        <v>19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21856</v>
      </c>
      <c r="D66" s="103">
        <f>D52+D56+D61+D62+D63+D64</f>
        <v>0</v>
      </c>
      <c r="E66" s="119">
        <f t="shared" si="1"/>
        <v>21856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53</v>
      </c>
      <c r="D68" s="108"/>
      <c r="E68" s="119">
        <f t="shared" si="1"/>
        <v>53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2330</v>
      </c>
      <c r="D71" s="105">
        <f>SUM(D72:D74)</f>
        <v>2330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358</v>
      </c>
      <c r="D72" s="108">
        <v>358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103</v>
      </c>
      <c r="D73" s="108">
        <v>103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1869</v>
      </c>
      <c r="D74" s="108">
        <v>1869</v>
      </c>
      <c r="E74" s="119">
        <f t="shared" si="1"/>
        <v>0</v>
      </c>
      <c r="F74" s="110"/>
    </row>
    <row r="75" spans="1:16" ht="36">
      <c r="A75" s="396" t="s">
        <v>692</v>
      </c>
      <c r="B75" s="397" t="s">
        <v>722</v>
      </c>
      <c r="C75" s="103">
        <f>C76+C78</f>
        <v>9388</v>
      </c>
      <c r="D75" s="103">
        <f>D76+D78</f>
        <v>9388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9378</v>
      </c>
      <c r="D76" s="108">
        <v>9378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>
        <v>10</v>
      </c>
      <c r="D78" s="108">
        <v>10</v>
      </c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1667</v>
      </c>
      <c r="D80" s="103">
        <f>SUM(D81:D84)</f>
        <v>1667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>
        <v>1484</v>
      </c>
      <c r="D82" s="108">
        <v>1484</v>
      </c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>
        <v>183</v>
      </c>
      <c r="D83" s="108">
        <v>183</v>
      </c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9591</v>
      </c>
      <c r="D85" s="104">
        <f>SUM(D86:D90)+D94</f>
        <v>9591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8853</v>
      </c>
      <c r="D87" s="108">
        <v>8853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211</v>
      </c>
      <c r="D89" s="108">
        <v>211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496</v>
      </c>
      <c r="D90" s="103">
        <f>SUM(D91:D93)</f>
        <v>496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387</v>
      </c>
      <c r="D91" s="108">
        <v>387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89</v>
      </c>
      <c r="D92" s="108">
        <v>89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20</v>
      </c>
      <c r="D93" s="108">
        <v>20</v>
      </c>
      <c r="E93" s="119">
        <f t="shared" si="1"/>
        <v>0</v>
      </c>
      <c r="F93" s="108"/>
    </row>
    <row r="94" spans="1:6" ht="24">
      <c r="A94" s="396" t="s">
        <v>756</v>
      </c>
      <c r="B94" s="397" t="s">
        <v>757</v>
      </c>
      <c r="C94" s="108">
        <v>31</v>
      </c>
      <c r="D94" s="108">
        <v>31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12</v>
      </c>
      <c r="D95" s="108">
        <v>12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22988</v>
      </c>
      <c r="D96" s="104">
        <f>D85+D80+D75+D71+D95</f>
        <v>22988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44897</v>
      </c>
      <c r="D97" s="104">
        <f>D96+D68+D66</f>
        <v>22988</v>
      </c>
      <c r="E97" s="104">
        <f>E96+E68+E66</f>
        <v>21909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778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885</v>
      </c>
      <c r="B109" s="616"/>
      <c r="C109" s="616" t="s">
        <v>858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864</v>
      </c>
      <c r="D111" s="615"/>
      <c r="E111" s="615"/>
      <c r="F111" s="615"/>
    </row>
    <row r="112" spans="1:6" ht="12">
      <c r="A112" s="349"/>
      <c r="B112" s="388"/>
      <c r="C112" s="615" t="s">
        <v>865</v>
      </c>
      <c r="D112" s="615"/>
      <c r="E112" s="615"/>
      <c r="F112" s="615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8">
    <mergeCell ref="C112:F112"/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0">
      <selection activeCell="A30" sqref="A30"/>
    </sheetView>
  </sheetViews>
  <sheetFormatPr defaultColWidth="10.625" defaultRowHeight="12.75"/>
  <cols>
    <col min="1" max="1" width="52.625" style="107" customWidth="1"/>
    <col min="2" max="2" width="9.125" style="522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383</v>
      </c>
      <c r="B4" s="623" t="str">
        <f>'справка №1-БАЛАНС'!E3</f>
        <v>ХОЛДИНГ ВАРНА АД</v>
      </c>
      <c r="C4" s="623"/>
      <c r="D4" s="623"/>
      <c r="E4" s="623"/>
      <c r="F4" s="623"/>
      <c r="G4" s="629" t="s">
        <v>2</v>
      </c>
      <c r="H4" s="629"/>
      <c r="I4" s="498">
        <f>'справка №1-БАЛАНС'!H3</f>
        <v>103249584</v>
      </c>
    </row>
    <row r="5" spans="1:9" ht="15">
      <c r="A5" s="499" t="s">
        <v>5</v>
      </c>
      <c r="B5" s="624" t="str">
        <f>'справка №1-БАЛАНС'!E5</f>
        <v>01.01.2008 -30.09.2008</v>
      </c>
      <c r="C5" s="624"/>
      <c r="D5" s="624"/>
      <c r="E5" s="624"/>
      <c r="F5" s="624"/>
      <c r="G5" s="627" t="s">
        <v>4</v>
      </c>
      <c r="H5" s="628"/>
      <c r="I5" s="498">
        <f>'справка №1-БАЛАНС'!H4</f>
        <v>17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782</v>
      </c>
    </row>
    <row r="7" spans="1:9" s="518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792</v>
      </c>
      <c r="B12" s="90" t="s">
        <v>793</v>
      </c>
      <c r="C12" s="438">
        <v>393903</v>
      </c>
      <c r="D12" s="98"/>
      <c r="E12" s="98"/>
      <c r="F12" s="98">
        <v>14466</v>
      </c>
      <c r="G12" s="98"/>
      <c r="H12" s="98">
        <v>2136</v>
      </c>
      <c r="I12" s="434">
        <f>F12+G12-H12</f>
        <v>12330</v>
      </c>
    </row>
    <row r="13" spans="1:9" s="519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799</v>
      </c>
      <c r="C16" s="98">
        <v>146</v>
      </c>
      <c r="D16" s="98"/>
      <c r="E16" s="98"/>
      <c r="F16" s="98">
        <v>5</v>
      </c>
      <c r="G16" s="98"/>
      <c r="H16" s="98"/>
      <c r="I16" s="434">
        <f t="shared" si="0"/>
        <v>5</v>
      </c>
    </row>
    <row r="17" spans="1:9" s="519" customFormat="1" ht="12">
      <c r="A17" s="91" t="s">
        <v>563</v>
      </c>
      <c r="B17" s="92" t="s">
        <v>800</v>
      </c>
      <c r="C17" s="85">
        <f aca="true" t="shared" si="1" ref="C17:H17">C12+C13+C15+C16</f>
        <v>394049</v>
      </c>
      <c r="D17" s="85">
        <f t="shared" si="1"/>
        <v>0</v>
      </c>
      <c r="E17" s="85">
        <f t="shared" si="1"/>
        <v>0</v>
      </c>
      <c r="F17" s="85">
        <f t="shared" si="1"/>
        <v>14471</v>
      </c>
      <c r="G17" s="85">
        <f t="shared" si="1"/>
        <v>0</v>
      </c>
      <c r="H17" s="85">
        <f t="shared" si="1"/>
        <v>2136</v>
      </c>
      <c r="I17" s="434">
        <f t="shared" si="0"/>
        <v>12335</v>
      </c>
    </row>
    <row r="18" spans="1:9" s="519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792</v>
      </c>
      <c r="B19" s="90" t="s">
        <v>802</v>
      </c>
      <c r="C19" s="98">
        <v>0</v>
      </c>
      <c r="D19" s="98"/>
      <c r="E19" s="98"/>
      <c r="F19" s="98">
        <v>0</v>
      </c>
      <c r="G19" s="98"/>
      <c r="H19" s="98">
        <v>0</v>
      </c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807</v>
      </c>
      <c r="B22" s="90" t="s">
        <v>808</v>
      </c>
      <c r="C22" s="98"/>
      <c r="D22" s="98"/>
      <c r="E22" s="98"/>
      <c r="F22" s="439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24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51" t="s">
        <v>884</v>
      </c>
      <c r="B30" s="626"/>
      <c r="C30" s="626"/>
      <c r="D30" s="457" t="s">
        <v>817</v>
      </c>
      <c r="E30" s="625" t="s">
        <v>859</v>
      </c>
      <c r="F30" s="625"/>
      <c r="G30" s="625"/>
      <c r="H30" s="420" t="s">
        <v>779</v>
      </c>
      <c r="I30" s="625" t="s">
        <v>861</v>
      </c>
      <c r="J30" s="625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420" t="s">
        <v>779</v>
      </c>
      <c r="I31" s="521" t="s">
        <v>862</v>
      </c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C160" sqref="C160"/>
    </sheetView>
  </sheetViews>
  <sheetFormatPr defaultColWidth="10.625" defaultRowHeight="12.75"/>
  <cols>
    <col min="1" max="1" width="42.00390625" style="507" customWidth="1"/>
    <col min="2" max="2" width="8.125" style="517" customWidth="1"/>
    <col min="3" max="3" width="19.625" style="507" customWidth="1"/>
    <col min="4" max="4" width="20.125" style="507" customWidth="1"/>
    <col min="5" max="5" width="23.625" style="507" customWidth="1"/>
    <col min="6" max="6" width="19.625" style="507" customWidth="1"/>
    <col min="7" max="16384" width="10.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1" t="str">
        <f>'справка №1-БАЛАНС'!E3</f>
        <v>ХОЛДИНГ ВАРНА АД</v>
      </c>
      <c r="C5" s="631"/>
      <c r="D5" s="631"/>
      <c r="E5" s="568" t="s">
        <v>2</v>
      </c>
      <c r="F5" s="450">
        <f>'справка №1-БАЛАНС'!H3</f>
        <v>103249584</v>
      </c>
    </row>
    <row r="6" spans="1:13" ht="15" customHeight="1">
      <c r="A6" s="27" t="s">
        <v>820</v>
      </c>
      <c r="B6" s="632" t="str">
        <f>'справка №1-БАЛАНС'!E5</f>
        <v>01.01.2008 -30.09.2008</v>
      </c>
      <c r="C6" s="632"/>
      <c r="D6" s="508"/>
      <c r="E6" s="567" t="s">
        <v>4</v>
      </c>
      <c r="F6" s="509">
        <f>'справка №1-БАЛАНС'!H4</f>
        <v>17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3" customFormat="1" ht="63.75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829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875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876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 t="s">
        <v>554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831</v>
      </c>
      <c r="B28" s="40"/>
      <c r="C28" s="429"/>
      <c r="D28" s="429"/>
      <c r="E28" s="429"/>
      <c r="F28" s="441"/>
    </row>
    <row r="29" spans="1:6" ht="12.75">
      <c r="A29" s="36" t="s">
        <v>542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545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548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551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833</v>
      </c>
      <c r="B45" s="40"/>
      <c r="C45" s="429"/>
      <c r="D45" s="429"/>
      <c r="E45" s="429"/>
      <c r="F45" s="441"/>
    </row>
    <row r="46" spans="1:6" ht="25.5">
      <c r="A46" s="36" t="s">
        <v>869</v>
      </c>
      <c r="B46" s="40"/>
      <c r="C46" s="440">
        <v>1257</v>
      </c>
      <c r="D46" s="440">
        <v>27.98</v>
      </c>
      <c r="E46" s="440">
        <v>1257</v>
      </c>
      <c r="F46" s="442">
        <f>C46-E46</f>
        <v>0</v>
      </c>
    </row>
    <row r="47" spans="1:6" ht="12.75">
      <c r="A47" s="36" t="s">
        <v>882</v>
      </c>
      <c r="B47" s="40"/>
      <c r="C47" s="440">
        <v>8727</v>
      </c>
      <c r="D47" s="440">
        <v>5</v>
      </c>
      <c r="E47" s="440">
        <v>8727</v>
      </c>
      <c r="F47" s="442">
        <f aca="true" t="shared" si="2" ref="F47:F60">C47-E47</f>
        <v>0</v>
      </c>
    </row>
    <row r="48" spans="1:6" ht="12.75">
      <c r="A48" s="36" t="s">
        <v>548</v>
      </c>
      <c r="B48" s="40"/>
      <c r="C48" s="440">
        <v>0</v>
      </c>
      <c r="D48" s="440">
        <v>0</v>
      </c>
      <c r="E48" s="440"/>
      <c r="F48" s="442">
        <f t="shared" si="2"/>
        <v>0</v>
      </c>
    </row>
    <row r="49" spans="1:6" ht="12.75">
      <c r="A49" s="36" t="s">
        <v>876</v>
      </c>
      <c r="B49" s="40"/>
      <c r="C49" s="440">
        <v>0</v>
      </c>
      <c r="D49" s="440">
        <v>0</v>
      </c>
      <c r="E49" s="440"/>
      <c r="F49" s="442">
        <f t="shared" si="2"/>
        <v>0</v>
      </c>
    </row>
    <row r="50" spans="1:6" ht="12.75">
      <c r="A50" s="36" t="s">
        <v>554</v>
      </c>
      <c r="B50" s="37"/>
      <c r="C50" s="440">
        <v>0</v>
      </c>
      <c r="D50" s="440"/>
      <c r="E50" s="440">
        <v>0</v>
      </c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9984</v>
      </c>
      <c r="D61" s="429"/>
      <c r="E61" s="429">
        <f>SUM(E46:E60)</f>
        <v>9984</v>
      </c>
      <c r="F61" s="441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835</v>
      </c>
      <c r="B62" s="40"/>
      <c r="C62" s="429"/>
      <c r="D62" s="429"/>
      <c r="E62" s="429"/>
      <c r="F62" s="441"/>
    </row>
    <row r="63" spans="1:6" ht="25.5">
      <c r="A63" s="36" t="s">
        <v>870</v>
      </c>
      <c r="B63" s="40"/>
      <c r="C63" s="440">
        <v>2169</v>
      </c>
      <c r="D63" s="440"/>
      <c r="E63" s="440">
        <v>2169</v>
      </c>
      <c r="F63" s="442">
        <f>C63-E63</f>
        <v>0</v>
      </c>
    </row>
    <row r="64" spans="1:6" ht="12.75">
      <c r="A64" s="36" t="s">
        <v>871</v>
      </c>
      <c r="B64" s="40"/>
      <c r="C64" s="440">
        <v>12</v>
      </c>
      <c r="D64" s="440"/>
      <c r="E64" s="440"/>
      <c r="F64" s="442">
        <f aca="true" t="shared" si="3" ref="F64:F77">C64-E64</f>
        <v>12</v>
      </c>
    </row>
    <row r="65" spans="1:6" ht="12.75">
      <c r="A65" s="36" t="s">
        <v>877</v>
      </c>
      <c r="B65" s="40"/>
      <c r="C65" s="440">
        <v>5</v>
      </c>
      <c r="D65" s="440"/>
      <c r="E65" s="440"/>
      <c r="F65" s="442">
        <f t="shared" si="3"/>
        <v>5</v>
      </c>
    </row>
    <row r="66" spans="1:6" ht="12.75">
      <c r="A66" s="36" t="s">
        <v>878</v>
      </c>
      <c r="B66" s="40"/>
      <c r="C66" s="440">
        <v>52</v>
      </c>
      <c r="D66" s="440"/>
      <c r="E66" s="440"/>
      <c r="F66" s="442">
        <f t="shared" si="3"/>
        <v>52</v>
      </c>
    </row>
    <row r="67" spans="1:6" ht="12.75">
      <c r="A67" s="36" t="s">
        <v>883</v>
      </c>
      <c r="B67" s="37"/>
      <c r="C67" s="440">
        <v>113</v>
      </c>
      <c r="D67" s="440"/>
      <c r="E67" s="440"/>
      <c r="F67" s="442">
        <f t="shared" si="3"/>
        <v>113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2351</v>
      </c>
      <c r="D78" s="429"/>
      <c r="E78" s="429">
        <f>SUM(E63:E77)</f>
        <v>2169</v>
      </c>
      <c r="F78" s="441">
        <f>SUM(F63:F77)</f>
        <v>182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838</v>
      </c>
      <c r="B79" s="39" t="s">
        <v>839</v>
      </c>
      <c r="C79" s="429">
        <f>C78+C61+C44+C27</f>
        <v>12335</v>
      </c>
      <c r="D79" s="429"/>
      <c r="E79" s="429">
        <f>E78+E61+E44+E27</f>
        <v>12153</v>
      </c>
      <c r="F79" s="441">
        <f>F78+F61+F44+F27</f>
        <v>182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840</v>
      </c>
      <c r="B80" s="39"/>
      <c r="C80" s="429"/>
      <c r="D80" s="429"/>
      <c r="E80" s="429"/>
      <c r="F80" s="441"/>
    </row>
    <row r="81" spans="1:6" ht="14.25" customHeight="1">
      <c r="A81" s="36" t="s">
        <v>827</v>
      </c>
      <c r="B81" s="40"/>
      <c r="C81" s="429"/>
      <c r="D81" s="429"/>
      <c r="E81" s="429"/>
      <c r="F81" s="441"/>
    </row>
    <row r="82" spans="1:6" ht="12.75">
      <c r="A82" s="36" t="s">
        <v>828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829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548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551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831</v>
      </c>
      <c r="B98" s="40"/>
      <c r="C98" s="429"/>
      <c r="D98" s="429"/>
      <c r="E98" s="429"/>
      <c r="F98" s="441"/>
    </row>
    <row r="99" spans="1:6" ht="12.75">
      <c r="A99" s="36" t="s">
        <v>542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545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548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551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833</v>
      </c>
      <c r="B115" s="40"/>
      <c r="C115" s="429"/>
      <c r="D115" s="429"/>
      <c r="E115" s="429"/>
      <c r="F115" s="441"/>
    </row>
    <row r="116" spans="1:6" ht="12.75">
      <c r="A116" s="36" t="s">
        <v>542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545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548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551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835</v>
      </c>
      <c r="B132" s="40"/>
      <c r="C132" s="429"/>
      <c r="D132" s="429"/>
      <c r="E132" s="429"/>
      <c r="F132" s="441"/>
    </row>
    <row r="133" spans="1:6" ht="12.75">
      <c r="A133" s="36" t="s">
        <v>542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545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548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551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884</v>
      </c>
      <c r="B151" s="452"/>
      <c r="C151" s="630" t="s">
        <v>858</v>
      </c>
      <c r="D151" s="630"/>
      <c r="E151" s="630"/>
      <c r="F151" s="630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30" t="s">
        <v>864</v>
      </c>
      <c r="D153" s="630"/>
      <c r="E153" s="630"/>
      <c r="F153" s="630"/>
    </row>
    <row r="154" spans="3:6" ht="12.75">
      <c r="C154" s="630" t="s">
        <v>865</v>
      </c>
      <c r="D154" s="630"/>
      <c r="E154" s="630"/>
      <c r="F154" s="630"/>
    </row>
  </sheetData>
  <sheetProtection/>
  <mergeCells count="5">
    <mergeCell ref="C154:F154"/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.</cp:lastModifiedBy>
  <cp:lastPrinted>2008-07-09T11:54:07Z</cp:lastPrinted>
  <dcterms:created xsi:type="dcterms:W3CDTF">2000-06-29T12:02:40Z</dcterms:created>
  <dcterms:modified xsi:type="dcterms:W3CDTF">2008-11-28T15:19:27Z</dcterms:modified>
  <cp:category/>
  <cp:version/>
  <cp:contentType/>
  <cp:contentStatus/>
</cp:coreProperties>
</file>