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<sst xmlns="http://schemas.openxmlformats.org/spreadsheetml/2006/main" count="1077" uniqueCount="882">
  <si>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</si>
  <si>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</si>
  <si>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</si>
  <si>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</si>
  <si>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</si>
  <si>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</si>
  <si>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</si>
  <si>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</si>
  <si>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</si>
  <si>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</si>
  <si>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</si>
  <si>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</si>
  <si>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</si>
  <si>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</si>
  <si>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</si>
  <si>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</si>
  <si>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</si>
  <si>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</si>
  <si>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</si>
  <si>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</si>
  <si>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</si>
  <si>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</si>
  <si>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</si>
  <si>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</si>
  <si>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</si>
  <si>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</si>
  <si>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</si>
  <si>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</si>
  <si>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</si>
  <si>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</si>
  <si>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</si>
  <si>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</si>
  <si>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</si>
  <si>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</si>
  <si>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</si>
  <si>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</si>
  <si>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</si>
  <si>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</si>
  <si>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</si>
  <si>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</si>
  <si>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</si>
  <si>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</si>
  <si>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</si>
  <si>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</si>
  <si>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</si>
  <si>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</si>
  <si>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</si>
  <si>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</si>
  <si>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</si>
  <si>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</si>
  <si>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</si>
  <si>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</si>
  <si>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</si>
  <si>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</si>
  <si>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</si>
  <si>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</si>
  <si>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</si>
  <si>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</si>
  <si>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</si>
  <si>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</si>
  <si>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</si>
  <si>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</si>
  <si>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</si>
  <si>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</si>
  <si>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</si>
  <si>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</si>
  <si>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</si>
  <si>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</si>
  <si>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</si>
  <si>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</si>
  <si>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</si>
  <si>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</si>
  <si>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</si>
  <si>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</si>
  <si>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</si>
  <si>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</si>
  <si>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</si>
  <si>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</si>
  <si>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</si>
  <si>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</si>
  <si>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</si>
  <si>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</si>
  <si>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</si>
  <si>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</si>
  <si>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</si>
  <si>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</si>
  <si>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</si>
  <si>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</si>
  <si>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</si>
  <si>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</si>
  <si>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</si>
  <si>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</si>
  <si>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</si>
  <si>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</si>
  <si>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</si>
  <si>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</si>
  <si>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</si>
  <si>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</si>
  <si>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</si>
  <si>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</si>
  <si>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</si>
  <si>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</si>
  <si>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</si>
  <si>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</si>
  <si>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</si>
  <si>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</si>
  <si>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</si>
  <si>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</si>
  <si>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</si>
  <si>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</si>
  <si>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</si>
  <si>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</si>
  <si>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</si>
  <si>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</si>
  <si>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</si>
  <si>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</si>
  <si>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</si>
  <si>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</si>
  <si>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</si>
  <si>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</si>
  <si>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</si>
  <si>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</si>
  <si>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</si>
  <si>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</si>
  <si>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</si>
  <si>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</si>
  <si>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</si>
  <si>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</si>
  <si>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</si>
  <si>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</si>
  <si>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</si>
  <si>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</si>
  <si>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</si>
  <si>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</si>
  <si>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</si>
  <si>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</si>
  <si>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</si>
  <si>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</si>
  <si>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</si>
  <si>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</si>
  <si>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</si>
  <si>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</si>
  <si>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</si>
  <si>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</si>
  <si>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</si>
  <si>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</si>
  <si>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</si>
  <si>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</si>
  <si>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</si>
  <si>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</si>
  <si>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</si>
  <si>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</si>
  <si>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</si>
  <si>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</si>
  <si>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</si>
  <si>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</si>
  <si>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</si>
  <si>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</si>
  <si>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</si>
  <si>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</si>
  <si>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</si>
  <si>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</si>
  <si>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</si>
  <si>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</si>
  <si>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</si>
  <si>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</si>
  <si>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</si>
  <si>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</si>
  <si>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</si>
  <si>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</si>
  <si>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</si>
  <si>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</si>
  <si>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</si>
  <si>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</si>
  <si>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</si>
  <si>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</si>
  <si>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</si>
  <si>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</si>
  <si>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</si>
  <si>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</si>
  <si>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</si>
  <si>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</si>
  <si>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</si>
  <si>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</si>
  <si>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</si>
  <si>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</si>
  <si>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</si>
  <si>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</si>
  <si>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</si>
  <si>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</si>
  <si>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</si>
  <si>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</si>
  <si>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</si>
  <si>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</si>
  <si>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</si>
  <si>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</si>
  <si>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</si>
  <si>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</si>
  <si>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</si>
  <si>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</si>
  <si>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</si>
  <si>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</si>
  <si>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</si>
  <si>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</si>
  <si>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</si>
  <si>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</si>
  <si>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</si>
  <si>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</si>
  <si>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</si>
  <si>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</si>
  <si>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</si>
  <si>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</si>
  <si>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</si>
  <si>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</si>
  <si>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</si>
  <si>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</si>
  <si>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</si>
  <si>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</si>
  <si>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</si>
  <si>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</si>
  <si>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</si>
  <si>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</si>
  <si>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</si>
  <si>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</si>
  <si>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</si>
  <si>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</si>
  <si>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</si>
  <si>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</si>
  <si>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</si>
  <si>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</si>
  <si>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</si>
  <si>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</si>
  <si>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</si>
  <si>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</si>
  <si>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</si>
  <si>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</si>
  <si>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</si>
  <si>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</si>
  <si>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</si>
  <si>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</si>
  <si>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</si>
  <si>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</si>
  <si>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</si>
  <si>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</si>
  <si>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</si>
  <si>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</si>
  <si>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</si>
  <si>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</si>
  <si>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</si>
  <si>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</si>
  <si>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</si>
  <si>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</si>
  <si>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</si>
  <si>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</si>
  <si>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</si>
  <si>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</si>
  <si>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</si>
  <si>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</si>
  <si>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</si>
  <si>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</si>
  <si>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</si>
  <si>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</si>
  <si>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</si>
  <si>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</si>
  <si>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</si>
  <si>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</si>
  <si>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</si>
  <si>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</si>
  <si>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</si>
  <si>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</si>
  <si>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</si>
  <si>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</si>
  <si>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</si>
  <si>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</si>
  <si>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</si>
  <si>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</si>
  <si>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</si>
  <si>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</si>
  <si>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</si>
  <si>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</si>
  <si>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</si>
  <si>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</si>
  <si>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</si>
  <si>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</si>
  <si>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</si>
  <si>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</si>
  <si>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</si>
  <si>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</si>
  <si>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</si>
  <si>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</si>
  <si>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</si>
  <si>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</si>
  <si>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</si>
  <si>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</si>
  <si>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</si>
  <si>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</si>
  <si>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</si>
  <si>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</si>
  <si>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</si>
  <si>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</si>
  <si>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</si>
  <si>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</si>
  <si>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</si>
  <si>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</si>
  <si>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</si>
  <si>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</si>
  <si>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</si>
  <si>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</si>
  <si>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</si>
  <si>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</si>
  <si>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</si>
  <si>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</si>
  <si>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</si>
  <si>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</si>
  <si>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</si>
  <si>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</si>
  <si>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</si>
  <si>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</si>
  <si>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</si>
  <si>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</si>
  <si>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</si>
  <si>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</si>
  <si>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</si>
  <si>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</si>
  <si>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</si>
  <si>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</si>
  <si>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</si>
  <si>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</si>
  <si>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</si>
  <si>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</si>
  <si>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</si>
  <si>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</si>
  <si>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</si>
  <si>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</si>
  <si>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</si>
  <si>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</si>
  <si>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</si>
  <si>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</si>
  <si>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</si>
  <si>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</si>
  <si>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</si>
  <si>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</si>
  <si>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</si>
  <si>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</si>
  <si>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</si>
  <si>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</si>
  <si>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</si>
  <si>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</si>
  <si>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</si>
  <si>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</si>
  <si>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</si>
  <si>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</si>
  <si>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</si>
  <si>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</si>
  <si>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</si>
  <si>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</si>
  <si>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</si>
  <si>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</si>
  <si>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</si>
  <si>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</si>
  <si>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</si>
  <si>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</si>
  <si>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</si>
  <si>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</si>
  <si>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</si>
  <si>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</si>
  <si>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</si>
  <si>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</si>
  <si>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</si>
  <si>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</si>
  <si>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</si>
  <si>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</si>
  <si>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</si>
  <si>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</si>
  <si>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</si>
  <si>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</si>
  <si>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</si>
  <si>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</si>
  <si>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</si>
  <si>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</si>
  <si>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</si>
  <si>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</si>
  <si>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</si>
  <si>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</si>
  <si>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</si>
  <si>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</si>
  <si>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</si>
  <si>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</si>
  <si>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</si>
  <si>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</si>
  <si>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</si>
  <si>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</si>
  <si>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</si>
  <si>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</si>
  <si>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</si>
  <si>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</si>
  <si>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</si>
  <si>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</si>
  <si>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</si>
  <si>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</si>
  <si>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</si>
  <si>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</si>
  <si>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</si>
  <si>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</si>
  <si>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</si>
  <si>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</si>
  <si>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</si>
  <si>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</si>
  <si>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</si>
  <si>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</si>
  <si>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</si>
  <si>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</si>
  <si>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</si>
  <si>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</si>
  <si>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</si>
  <si>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</si>
  <si>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</si>
  <si>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</si>
  <si>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</si>
  <si>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</si>
  <si>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</si>
  <si>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</si>
  <si>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</si>
  <si>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</si>
  <si>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</si>
  <si>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</si>
  <si>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</si>
  <si>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</si>
  <si>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</si>
  <si>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</si>
  <si>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</si>
  <si>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</si>
  <si>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</si>
  <si>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</si>
  <si>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</si>
  <si>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</si>
  <si>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</si>
  <si>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</si>
  <si>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</si>
  <si>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</si>
  <si>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</si>
  <si>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</si>
  <si>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</si>
  <si>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</si>
  <si>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</si>
  <si>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</si>
  <si>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</si>
  <si>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</si>
  <si>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</si>
  <si>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</si>
  <si>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</si>
  <si>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</si>
  <si>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</si>
  <si>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</si>
  <si>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</si>
  <si>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</si>
  <si>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</si>
  <si>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</si>
  <si>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</si>
  <si>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</si>
  <si>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</si>
  <si>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</si>
  <si>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</si>
  <si>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</si>
  <si>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</si>
  <si>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</si>
  <si>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</si>
  <si>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</si>
  <si>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</si>
  <si>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</si>
  <si>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</si>
  <si>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</si>
  <si>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</si>
  <si>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</si>
  <si>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</si>
  <si>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</si>
  <si>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</si>
  <si>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</si>
  <si>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</si>
  <si>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</si>
  <si>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</si>
  <si>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</si>
  <si>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</si>
  <si>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</si>
  <si>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</si>
  <si>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</si>
  <si>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</si>
  <si>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</si>
  <si>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</si>
  <si>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</si>
  <si>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</si>
  <si>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</si>
  <si>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</si>
  <si>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</si>
  <si>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</si>
  <si>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</si>
  <si>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</si>
  <si>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</si>
  <si>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</si>
  <si>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</si>
  <si>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</si>
  <si>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</si>
  <si>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</si>
  <si>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</si>
  <si>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</si>
  <si>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</si>
  <si>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</si>
  <si>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</si>
  <si>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</si>
  <si>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</si>
  <si>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</si>
  <si>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</si>
  <si>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</si>
  <si>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</si>
  <si>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</si>
  <si>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</si>
  <si>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</si>
  <si>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</si>
  <si>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</si>
  <si>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</si>
  <si>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</si>
  <si>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</si>
  <si>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</si>
  <si>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</si>
  <si>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</si>
  <si>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</si>
  <si>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</si>
  <si>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</si>
  <si>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</si>
  <si>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</si>
  <si>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</si>
  <si>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</si>
  <si>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</si>
  <si>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</si>
  <si>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</si>
  <si>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</si>
  <si>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</si>
  <si>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</si>
  <si>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</si>
  <si>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</si>
  <si>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</si>
  <si>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</si>
  <si>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</si>
  <si>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</si>
  <si>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</si>
  <si>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</si>
  <si>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</si>
  <si>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</si>
  <si>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</si>
  <si>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</si>
  <si>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</si>
  <si>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</si>
  <si>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</si>
  <si>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</si>
  <si>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</si>
  <si>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</si>
  <si>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</si>
  <si>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</si>
  <si>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</si>
  <si>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</si>
  <si>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</si>
  <si>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</si>
  <si>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</si>
  <si>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</si>
  <si>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</si>
  <si>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</si>
  <si>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</si>
  <si>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</si>
  <si>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</si>
  <si>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</si>
  <si>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</si>
  <si>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</si>
  <si>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</si>
  <si>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</si>
  <si>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</si>
  <si>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</si>
  <si>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</si>
  <si>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</si>
  <si>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</si>
  <si>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</si>
  <si>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</si>
  <si>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</si>
  <si>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</si>
  <si>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</si>
  <si>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</si>
  <si>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</si>
  <si>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</si>
  <si>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</si>
  <si>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</si>
  <si>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</si>
  <si>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</si>
  <si>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</si>
  <si>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</si>
  <si>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</si>
  <si>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</si>
  <si>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</si>
  <si>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</si>
  <si>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</si>
  <si>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</si>
  <si>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</si>
  <si>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</si>
  <si>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</si>
  <si>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</si>
  <si>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</si>
  <si>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</si>
  <si>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</si>
  <si>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</si>
  <si>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</si>
  <si>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</si>
  <si>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</si>
  <si>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</si>
  <si>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</si>
  <si>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</si>
  <si>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</si>
  <si>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</si>
  <si>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</si>
  <si>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</si>
  <si>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</si>
  <si>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</si>
  <si>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</si>
  <si>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</si>
  <si>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</si>
  <si>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</si>
  <si>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</si>
  <si>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</si>
  <si>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</si>
  <si>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</si>
  <si>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</si>
  <si>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</si>
  <si>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</si>
  <si>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</si>
  <si>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</si>
  <si>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</si>
  <si>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</si>
  <si>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</si>
  <si>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</si>
  <si>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</si>
  <si>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</si>
  <si>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</si>
  <si>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</si>
  <si>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</si>
  <si>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</si>
  <si>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</si>
  <si>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</si>
  <si>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</si>
  <si>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</si>
  <si>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</si>
  <si>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</si>
  <si>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</si>
  <si>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</si>
  <si>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</si>
  <si>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</si>
  <si>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</si>
  <si>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</si>
  <si>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</si>
  <si>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</si>
  <si>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</si>
  <si>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</si>
  <si>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</si>
  <si>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</si>
  <si>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</si>
  <si>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</si>
  <si>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</si>
  <si>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</si>
  <si>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</si>
  <si>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</si>
  <si>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</si>
  <si>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</si>
  <si>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</si>
  <si>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</si>
  <si>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</si>
  <si>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</si>
  <si>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</si>
  <si>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</si>
  <si>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</si>
  <si>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</si>
  <si>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</si>
  <si>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</si>
  <si>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</si>
  <si>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</si>
  <si>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</si>
  <si>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</si>
  <si>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</si>
  <si>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</si>
  <si>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</si>
  <si>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</si>
  <si>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</si>
  <si>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</si>
  <si>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</si>
  <si>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</si>
  <si>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</si>
  <si>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</si>
  <si>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</si>
  <si>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</si>
  <si>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</si>
  <si>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</si>
  <si>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</si>
  <si>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</si>
  <si>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</si>
  <si>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</si>
  <si>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</si>
  <si>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</si>
  <si>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</si>
  <si>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</si>
  <si>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</si>
  <si>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</si>
  <si>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</si>
  <si>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</si>
  <si>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</si>
  <si>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</si>
  <si>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</si>
  <si>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</si>
  <si>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</si>
  <si>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</si>
  <si>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</si>
  <si>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</si>
  <si>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</si>
  <si>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</si>
  <si>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</si>
  <si>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</si>
  <si>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</si>
  <si>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</si>
  <si>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</si>
  <si>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</si>
  <si>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</si>
  <si>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</si>
  <si>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</si>
  <si>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</si>
  <si>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</si>
  <si>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</si>
  <si>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</si>
  <si>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</si>
  <si>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</si>
  <si>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</si>
  <si>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</si>
  <si>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</si>
  <si>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</si>
  <si>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</si>
  <si>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</si>
  <si>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</si>
  <si>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</si>
  <si>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</si>
  <si>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</si>
  <si>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</si>
  <si>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</si>
  <si>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</si>
  <si>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</si>
  <si>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</si>
  <si>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</si>
  <si>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</si>
  <si>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</si>
  <si>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</si>
  <si>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</si>
  <si>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</si>
  <si>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</si>
  <si>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</si>
  <si>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</si>
  <si>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</si>
  <si>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</si>
  <si>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</si>
  <si>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</si>
  <si>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</si>
  <si>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</si>
  <si>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</si>
  <si>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</si>
  <si>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</si>
  <si>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</si>
  <si>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</si>
  <si>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</si>
  <si>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</si>
  <si>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</si>
  <si>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</si>
  <si>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</si>
  <si>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</si>
  <si>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</si>
  <si>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</si>
  <si>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</si>
  <si>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</si>
  <si>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</si>
  <si>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</si>
  <si>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</si>
  <si>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</si>
  <si>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</si>
  <si>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</si>
  <si>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</si>
  <si>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</si>
  <si>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</si>
  <si>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</si>
  <si>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</si>
  <si>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</si>
  <si>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</si>
  <si>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</si>
  <si>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</si>
  <si>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</si>
  <si>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</si>
  <si>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</si>
  <si>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</si>
  <si>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</si>
  <si>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</si>
  <si>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</si>
  <si>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</si>
  <si>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</si>
  <si>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</si>
  <si>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</si>
  <si>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</si>
  <si>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</si>
  <si>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</si>
  <si>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</si>
  <si>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</si>
  <si>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</si>
  <si>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</si>
  <si>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</si>
  <si>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</si>
  <si>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</si>
  <si>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</si>
  <si>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</si>
  <si>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</si>
  <si>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</si>
  <si>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</si>
  <si>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</si>
  <si>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</si>
  <si>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</si>
  <si>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</si>
  <si>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</si>
  <si>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</si>
  <si>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</si>
  <si>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</si>
  <si>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</si>
  <si>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</si>
  <si>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</si>
  <si>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</si>
  <si>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</si>
  <si>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</si>
  <si>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</si>
  <si>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</si>
  <si>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</si>
  <si>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</si>
  <si>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</si>
  <si>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</si>
  <si>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</si>
  <si>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</si>
  <si>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</si>
  <si>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</si>
  <si>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</si>
  <si>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</si>
  <si>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</si>
  <si>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</si>
  <si>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</si>
  <si>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</si>
  <si>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</si>
  <si>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</si>
  <si>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</si>
  <si>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</si>
  <si>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</si>
  <si>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</si>
  <si>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</si>
  <si>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</si>
  <si>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</si>
  <si>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</si>
  <si>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</si>
  <si>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</si>
  <si>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</si>
  <si>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</si>
  <si>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</si>
  <si>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</si>
  <si>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</si>
  <si>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"ЦБА-В.Търоново" ЕООД</t>
  </si>
  <si>
    <t>2. "ЦБА-Русе" ЕООД</t>
  </si>
  <si>
    <t>3."ЦБА-Габрово" ЕООД</t>
  </si>
  <si>
    <t xml:space="preserve">                          ЦБА Асет Мениджмънт АД</t>
  </si>
  <si>
    <t xml:space="preserve">                                          неконсолидиран</t>
  </si>
  <si>
    <t xml:space="preserve">                               годишен - 2007г.</t>
  </si>
  <si>
    <t>/Радостина Ненчева/</t>
  </si>
  <si>
    <t>/Ивайло Маринов/</t>
  </si>
  <si>
    <t>Ръководител:                                 /Ивайло Маринов/</t>
  </si>
  <si>
    <t xml:space="preserve">                   /Ивайло Маринов/</t>
  </si>
  <si>
    <t>Дата на съставяне: 28.03.2008г.</t>
  </si>
  <si>
    <t>28.03.2008г.</t>
  </si>
  <si>
    <t xml:space="preserve">Дата  на съставяне: 28.03.2008г.                                                                                                                      </t>
  </si>
  <si>
    <t xml:space="preserve">Дата на съставяне: 28.03.2008г.                     </t>
  </si>
  <si>
    <t>Дата на съставяне:28.03.2008г.</t>
  </si>
  <si>
    <r>
      <t xml:space="preserve">Дата на съставяне: </t>
    </r>
    <r>
      <rPr>
        <sz val="10"/>
        <rFont val="Times New Roman"/>
        <family val="1"/>
      </rPr>
      <t>28.03.2008г.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</si>
</sst>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9" applyFont="1" applyProtection="1">
      <alignment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61">
      <selection activeCell="G60" sqref="G6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869</v>
      </c>
      <c r="F3" s="217" t="s">
        <v>2</v>
      </c>
      <c r="G3" s="172"/>
      <c r="H3" s="461">
        <v>104672605</v>
      </c>
    </row>
    <row r="4" spans="1:8" ht="15">
      <c r="A4" s="581" t="s">
        <v>3</v>
      </c>
      <c r="B4" s="587"/>
      <c r="C4" s="587"/>
      <c r="D4" s="587"/>
      <c r="E4" s="504" t="s">
        <v>870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20200</v>
      </c>
      <c r="H11" s="152">
        <v>200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18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28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20</v>
      </c>
      <c r="D16" s="151"/>
      <c r="E16" s="243" t="s">
        <v>42</v>
      </c>
      <c r="F16" s="242" t="s">
        <v>43</v>
      </c>
      <c r="G16" s="316"/>
      <c r="H16" s="316">
        <v>-150</v>
      </c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20200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66</v>
      </c>
      <c r="D19" s="155">
        <f>SUM(D11:D18)</f>
        <v>0</v>
      </c>
      <c r="E19" s="237" t="s">
        <v>53</v>
      </c>
      <c r="F19" s="242" t="s">
        <v>54</v>
      </c>
      <c r="G19" s="152">
        <v>10006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10006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178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174</v>
      </c>
      <c r="H33" s="154">
        <f>H27+H31+H32</f>
        <v>-4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852</v>
      </c>
      <c r="B34" s="244" t="s">
        <v>105</v>
      </c>
      <c r="C34" s="155">
        <f>SUM(C35:C38)</f>
        <v>19600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19600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30380</v>
      </c>
      <c r="H36" s="154">
        <f>H25+H17+H33</f>
        <v>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458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19600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471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458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471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20142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458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136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526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25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407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279</v>
      </c>
      <c r="D67" s="151"/>
      <c r="E67" s="237" t="s">
        <v>209</v>
      </c>
      <c r="F67" s="242" t="s">
        <v>210</v>
      </c>
      <c r="G67" s="152">
        <v>16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18</v>
      </c>
      <c r="D68" s="151"/>
      <c r="E68" s="237" t="s">
        <v>213</v>
      </c>
      <c r="F68" s="242" t="s">
        <v>214</v>
      </c>
      <c r="G68" s="152">
        <v>21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662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317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2068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662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2068</v>
      </c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2068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126</v>
      </c>
      <c r="D87" s="151">
        <v>49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8847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8973</v>
      </c>
      <c r="D91" s="155">
        <f>SUM(D87:D90)</f>
        <v>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11358</v>
      </c>
      <c r="D93" s="155">
        <f>D64+D75+D84+D91+D92</f>
        <v>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31500</v>
      </c>
      <c r="D94" s="164">
        <f>D93+D55</f>
        <v>49</v>
      </c>
      <c r="E94" s="449" t="s">
        <v>270</v>
      </c>
      <c r="F94" s="289" t="s">
        <v>271</v>
      </c>
      <c r="G94" s="165">
        <f>G36+G39+G55+G79</f>
        <v>31500</v>
      </c>
      <c r="H94" s="165">
        <f>H36+H39+H55+H79</f>
        <v>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E99" s="1" t="s">
        <v>872</v>
      </c>
      <c r="F99" s="170"/>
      <c r="G99" s="171"/>
      <c r="H99" s="172"/>
    </row>
    <row r="100" spans="1:5" ht="15">
      <c r="A100" s="173"/>
      <c r="B100" s="173"/>
      <c r="C100" s="585" t="s">
        <v>858</v>
      </c>
      <c r="D100" s="586"/>
      <c r="E100" s="586"/>
    </row>
    <row r="101" ht="12.75">
      <c r="E101" s="169" t="s">
        <v>873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54" sqref="B5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                         ЦБА Асет Мениджмънт АД</v>
      </c>
      <c r="C2" s="590"/>
      <c r="D2" s="590"/>
      <c r="E2" s="590"/>
      <c r="F2" s="576" t="s">
        <v>2</v>
      </c>
      <c r="G2" s="576"/>
      <c r="H2" s="526">
        <f>'справка №1-БАЛАНС'!H3</f>
        <v>104672605</v>
      </c>
    </row>
    <row r="3" spans="1:8" ht="15">
      <c r="A3" s="467" t="s">
        <v>275</v>
      </c>
      <c r="B3" s="590" t="str">
        <f>'справка №1-БАЛАНС'!E4</f>
        <v>                                          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1" t="str">
        <f>'справка №1-БАЛАНС'!E5</f>
        <v>                               годишен - 2007г.</v>
      </c>
      <c r="C4" s="591"/>
      <c r="D4" s="591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38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220</v>
      </c>
      <c r="D10" s="46">
        <v>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7</v>
      </c>
      <c r="D11" s="46"/>
      <c r="E11" s="300" t="s">
        <v>293</v>
      </c>
      <c r="F11" s="549" t="s">
        <v>294</v>
      </c>
      <c r="G11" s="550">
        <v>699</v>
      </c>
      <c r="H11" s="550"/>
    </row>
    <row r="12" spans="1:8" ht="12">
      <c r="A12" s="298" t="s">
        <v>295</v>
      </c>
      <c r="B12" s="299" t="s">
        <v>296</v>
      </c>
      <c r="C12" s="46">
        <v>283</v>
      </c>
      <c r="D12" s="46">
        <v>2</v>
      </c>
      <c r="E12" s="300" t="s">
        <v>78</v>
      </c>
      <c r="F12" s="549" t="s">
        <v>297</v>
      </c>
      <c r="G12" s="550">
        <v>10</v>
      </c>
      <c r="H12" s="550"/>
    </row>
    <row r="13" spans="1:18" ht="12">
      <c r="A13" s="298" t="s">
        <v>298</v>
      </c>
      <c r="B13" s="299" t="s">
        <v>299</v>
      </c>
      <c r="C13" s="46">
        <v>43</v>
      </c>
      <c r="D13" s="46">
        <v>1</v>
      </c>
      <c r="E13" s="301" t="s">
        <v>51</v>
      </c>
      <c r="F13" s="551" t="s">
        <v>300</v>
      </c>
      <c r="G13" s="548">
        <f>SUM(G9:G12)</f>
        <v>709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18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609</v>
      </c>
      <c r="D19" s="49">
        <f>SUM(D9:D15)+D16</f>
        <v>4</v>
      </c>
      <c r="E19" s="304" t="s">
        <v>317</v>
      </c>
      <c r="F19" s="552" t="s">
        <v>318</v>
      </c>
      <c r="G19" s="550">
        <v>37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68</v>
      </c>
      <c r="H21" s="550"/>
    </row>
    <row r="22" spans="1:8" ht="24">
      <c r="A22" s="304" t="s">
        <v>324</v>
      </c>
      <c r="B22" s="305" t="s">
        <v>325</v>
      </c>
      <c r="C22" s="46">
        <v>14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105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624</v>
      </c>
      <c r="D28" s="50">
        <f>D26+D19</f>
        <v>4</v>
      </c>
      <c r="E28" s="127" t="s">
        <v>339</v>
      </c>
      <c r="F28" s="554" t="s">
        <v>340</v>
      </c>
      <c r="G28" s="548">
        <f>G13+G15+G24</f>
        <v>814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190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854</v>
      </c>
      <c r="B31" s="306" t="s">
        <v>345</v>
      </c>
      <c r="C31" s="46"/>
      <c r="D31" s="46"/>
      <c r="E31" s="296" t="s">
        <v>857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624</v>
      </c>
      <c r="D33" s="49">
        <f>D28-D31+D32</f>
        <v>4</v>
      </c>
      <c r="E33" s="127" t="s">
        <v>353</v>
      </c>
      <c r="F33" s="554" t="s">
        <v>354</v>
      </c>
      <c r="G33" s="53">
        <f>G32-G31+G28</f>
        <v>814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190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178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178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814</v>
      </c>
      <c r="D42" s="53">
        <f>D33+D35+D39</f>
        <v>4</v>
      </c>
      <c r="E42" s="128" t="s">
        <v>380</v>
      </c>
      <c r="F42" s="129" t="s">
        <v>381</v>
      </c>
      <c r="G42" s="53">
        <f>G39+G33</f>
        <v>814</v>
      </c>
      <c r="H42" s="53">
        <f>H39+H33</f>
        <v>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864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877</v>
      </c>
      <c r="C48" s="427" t="s">
        <v>383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425"/>
      <c r="D49" s="575"/>
      <c r="E49" s="1" t="s">
        <v>872</v>
      </c>
      <c r="F49" s="560"/>
      <c r="G49" s="563"/>
      <c r="H49" s="563"/>
    </row>
    <row r="50" spans="1:8" ht="12.75" customHeight="1">
      <c r="A50" s="561"/>
      <c r="B50" s="562"/>
      <c r="C50" s="428" t="s">
        <v>783</v>
      </c>
      <c r="D50" s="589"/>
      <c r="E50" s="589"/>
      <c r="F50" s="589"/>
      <c r="G50" s="589"/>
      <c r="H50" s="589"/>
    </row>
    <row r="51" spans="1:8" ht="12.75">
      <c r="A51" s="564"/>
      <c r="B51" s="560"/>
      <c r="C51" s="575"/>
      <c r="D51" s="575"/>
      <c r="E51" s="169" t="s">
        <v>873</v>
      </c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53" sqref="B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                          ЦБА Асет Мениджмънт АД</v>
      </c>
      <c r="C4" s="541" t="s">
        <v>2</v>
      </c>
      <c r="D4" s="541">
        <f>'справка №1-БАЛАНС'!H3</f>
        <v>104672605</v>
      </c>
      <c r="E4" s="323"/>
      <c r="F4" s="323"/>
    </row>
    <row r="5" spans="1:4" ht="15">
      <c r="A5" s="470" t="s">
        <v>275</v>
      </c>
      <c r="B5" s="470" t="str">
        <f>'справка №1-БАЛАНС'!E4</f>
        <v>                                          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                              годишен - 2007г.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667</v>
      </c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-489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-271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-39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-26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-161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-5500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-5541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14580</v>
      </c>
      <c r="D34" s="54">
        <v>50</v>
      </c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653</v>
      </c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-602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>
        <v>-6</v>
      </c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1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14626</v>
      </c>
      <c r="D42" s="55">
        <f>SUM(D34:D41)</f>
        <v>50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8924</v>
      </c>
      <c r="D43" s="55">
        <f>D42+D32+D20</f>
        <v>49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49</v>
      </c>
      <c r="D44" s="132"/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8973</v>
      </c>
      <c r="D45" s="55">
        <f>D44+D43</f>
        <v>49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8"/>
      <c r="D50" s="578"/>
      <c r="G50" s="133"/>
      <c r="H50" s="133"/>
    </row>
    <row r="51" spans="1:8" ht="15">
      <c r="A51" s="318"/>
      <c r="B51" s="1" t="s">
        <v>872</v>
      </c>
      <c r="C51" s="319"/>
      <c r="D51" s="319"/>
      <c r="G51" s="133"/>
      <c r="H51" s="133"/>
    </row>
    <row r="52" spans="1:8" ht="12">
      <c r="A52" s="318"/>
      <c r="B52" s="436" t="s">
        <v>783</v>
      </c>
      <c r="C52" s="578"/>
      <c r="D52" s="578"/>
      <c r="G52" s="133"/>
      <c r="H52" s="133"/>
    </row>
    <row r="53" spans="1:8" ht="12.75">
      <c r="A53" s="318"/>
      <c r="B53" s="169" t="s">
        <v>873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40" sqref="B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                         ЦБА Асет Мениджмънт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104672605</v>
      </c>
      <c r="N3" s="2"/>
    </row>
    <row r="4" spans="1:15" s="532" customFormat="1" ht="13.5" customHeight="1">
      <c r="A4" s="467" t="s">
        <v>462</v>
      </c>
      <c r="B4" s="592" t="str">
        <f>'справка №1-БАЛАНС'!E4</f>
        <v>                                          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                               годишен - 2007г.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</v>
      </c>
      <c r="K11" s="60"/>
      <c r="L11" s="344">
        <f>SUM(C11:K11)</f>
        <v>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</v>
      </c>
      <c r="K15" s="61">
        <f t="shared" si="2"/>
        <v>0</v>
      </c>
      <c r="L15" s="344">
        <f t="shared" si="1"/>
        <v>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178</v>
      </c>
      <c r="J16" s="345">
        <f>+'справка №1-БАЛАНС'!G32</f>
        <v>0</v>
      </c>
      <c r="K16" s="60"/>
      <c r="L16" s="344">
        <f t="shared" si="1"/>
        <v>178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10006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10006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>
        <v>10006</v>
      </c>
      <c r="E25" s="185"/>
      <c r="F25" s="185"/>
      <c r="G25" s="185"/>
      <c r="H25" s="185"/>
      <c r="I25" s="185"/>
      <c r="J25" s="185"/>
      <c r="K25" s="185"/>
      <c r="L25" s="344">
        <f t="shared" si="1"/>
        <v>10006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20150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20150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20200</v>
      </c>
      <c r="D29" s="59">
        <f aca="true" t="shared" si="6" ref="D29:M29">D17+D20+D21+D24+D28+D27+D15+D16</f>
        <v>10006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178</v>
      </c>
      <c r="J29" s="59">
        <f t="shared" si="6"/>
        <v>-4</v>
      </c>
      <c r="K29" s="59">
        <f t="shared" si="6"/>
        <v>0</v>
      </c>
      <c r="L29" s="344">
        <f t="shared" si="1"/>
        <v>30380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20200</v>
      </c>
      <c r="D32" s="59">
        <f t="shared" si="7"/>
        <v>10006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178</v>
      </c>
      <c r="J32" s="59">
        <f t="shared" si="7"/>
        <v>-4</v>
      </c>
      <c r="K32" s="59">
        <f t="shared" si="7"/>
        <v>0</v>
      </c>
      <c r="L32" s="344">
        <f t="shared" si="1"/>
        <v>30380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865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80" t="s">
        <v>523</v>
      </c>
      <c r="E38" s="580"/>
      <c r="F38" s="580" t="s">
        <v>872</v>
      </c>
      <c r="G38" s="580"/>
      <c r="H38" s="580"/>
      <c r="I38" s="580"/>
      <c r="J38" s="15" t="s">
        <v>860</v>
      </c>
      <c r="K38" s="15"/>
      <c r="L38" s="580" t="s">
        <v>873</v>
      </c>
      <c r="M38" s="58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7">
      <selection activeCell="B47" sqref="B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                          ЦБА Асет Мениджмънт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104672605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                              годишен - 2007г.</v>
      </c>
      <c r="D3" s="611"/>
      <c r="E3" s="611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9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9" t="s">
        <v>531</v>
      </c>
      <c r="R5" s="599" t="s">
        <v>532</v>
      </c>
    </row>
    <row r="6" spans="1:18" s="100" customFormat="1" ht="48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0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0"/>
      <c r="R6" s="600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>
        <v>28</v>
      </c>
      <c r="F11" s="189">
        <v>7</v>
      </c>
      <c r="G11" s="74">
        <f t="shared" si="2"/>
        <v>21</v>
      </c>
      <c r="H11" s="65"/>
      <c r="I11" s="65"/>
      <c r="J11" s="74">
        <f t="shared" si="3"/>
        <v>21</v>
      </c>
      <c r="K11" s="65"/>
      <c r="L11" s="65">
        <v>3</v>
      </c>
      <c r="M11" s="65"/>
      <c r="N11" s="74">
        <f t="shared" si="4"/>
        <v>3</v>
      </c>
      <c r="O11" s="65"/>
      <c r="P11" s="65"/>
      <c r="Q11" s="74">
        <f t="shared" si="0"/>
        <v>3</v>
      </c>
      <c r="R11" s="74">
        <f t="shared" si="1"/>
        <v>18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>
        <v>28</v>
      </c>
      <c r="F13" s="189"/>
      <c r="G13" s="74">
        <f t="shared" si="2"/>
        <v>28</v>
      </c>
      <c r="H13" s="65"/>
      <c r="I13" s="65"/>
      <c r="J13" s="74">
        <f t="shared" si="3"/>
        <v>28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861</v>
      </c>
      <c r="B15" s="374" t="s">
        <v>862</v>
      </c>
      <c r="C15" s="456" t="s">
        <v>863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>
        <v>24</v>
      </c>
      <c r="F16" s="189">
        <v>1</v>
      </c>
      <c r="G16" s="74">
        <f t="shared" si="2"/>
        <v>23</v>
      </c>
      <c r="H16" s="65"/>
      <c r="I16" s="65"/>
      <c r="J16" s="74">
        <f t="shared" si="3"/>
        <v>23</v>
      </c>
      <c r="K16" s="65"/>
      <c r="L16" s="65">
        <v>3</v>
      </c>
      <c r="M16" s="65"/>
      <c r="N16" s="74">
        <f t="shared" si="4"/>
        <v>3</v>
      </c>
      <c r="O16" s="65"/>
      <c r="P16" s="65"/>
      <c r="Q16" s="74">
        <f aca="true" t="shared" si="5" ref="Q16:Q25">N16+O16-P16</f>
        <v>3</v>
      </c>
      <c r="R16" s="74">
        <f aca="true" t="shared" si="6" ref="R16:R25">J16-Q16</f>
        <v>20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0</v>
      </c>
      <c r="E17" s="194">
        <f>SUM(E9:E16)</f>
        <v>80</v>
      </c>
      <c r="F17" s="194">
        <f>SUM(F9:F16)</f>
        <v>8</v>
      </c>
      <c r="G17" s="74">
        <f t="shared" si="2"/>
        <v>72</v>
      </c>
      <c r="H17" s="75">
        <f>SUM(H9:H16)</f>
        <v>0</v>
      </c>
      <c r="I17" s="75">
        <f>SUM(I9:I16)</f>
        <v>0</v>
      </c>
      <c r="J17" s="74">
        <f t="shared" si="3"/>
        <v>72</v>
      </c>
      <c r="K17" s="75">
        <f>SUM(K9:K16)</f>
        <v>0</v>
      </c>
      <c r="L17" s="75">
        <f>SUM(L9:L16)</f>
        <v>6</v>
      </c>
      <c r="M17" s="75">
        <f>SUM(M9:M16)</f>
        <v>0</v>
      </c>
      <c r="N17" s="74">
        <f t="shared" si="4"/>
        <v>6</v>
      </c>
      <c r="O17" s="75">
        <f>SUM(O9:O16)</f>
        <v>0</v>
      </c>
      <c r="P17" s="75">
        <f>SUM(P9:P16)</f>
        <v>0</v>
      </c>
      <c r="Q17" s="74">
        <f t="shared" si="5"/>
        <v>6</v>
      </c>
      <c r="R17" s="74">
        <f t="shared" si="6"/>
        <v>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>
        <v>5</v>
      </c>
      <c r="F22" s="189">
        <v>1</v>
      </c>
      <c r="G22" s="74">
        <f t="shared" si="2"/>
        <v>4</v>
      </c>
      <c r="H22" s="65"/>
      <c r="I22" s="65"/>
      <c r="J22" s="74">
        <f t="shared" si="3"/>
        <v>4</v>
      </c>
      <c r="K22" s="65"/>
      <c r="L22" s="65">
        <v>1</v>
      </c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0</v>
      </c>
      <c r="E25" s="190">
        <f aca="true" t="shared" si="7" ref="E25:P25">SUM(E21:E24)</f>
        <v>5</v>
      </c>
      <c r="F25" s="190">
        <f t="shared" si="7"/>
        <v>1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855</v>
      </c>
      <c r="C27" s="380" t="s">
        <v>587</v>
      </c>
      <c r="D27" s="192">
        <f>SUM(D28:D31)</f>
        <v>0</v>
      </c>
      <c r="E27" s="192">
        <f aca="true" t="shared" si="8" ref="E27:P27">SUM(E28:E31)</f>
        <v>19600</v>
      </c>
      <c r="F27" s="192">
        <f t="shared" si="8"/>
        <v>0</v>
      </c>
      <c r="G27" s="71">
        <f t="shared" si="2"/>
        <v>19600</v>
      </c>
      <c r="H27" s="70">
        <f t="shared" si="8"/>
        <v>0</v>
      </c>
      <c r="I27" s="70">
        <f t="shared" si="8"/>
        <v>0</v>
      </c>
      <c r="J27" s="71">
        <f t="shared" si="3"/>
        <v>19600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>
        <v>19600</v>
      </c>
      <c r="F28" s="189"/>
      <c r="G28" s="74">
        <f t="shared" si="2"/>
        <v>19600</v>
      </c>
      <c r="H28" s="65"/>
      <c r="I28" s="65"/>
      <c r="J28" s="74">
        <f t="shared" si="3"/>
        <v>19600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19600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856</v>
      </c>
      <c r="C38" s="369" t="s">
        <v>603</v>
      </c>
      <c r="D38" s="194">
        <f>D27+D32+D37</f>
        <v>0</v>
      </c>
      <c r="E38" s="194">
        <f aca="true" t="shared" si="12" ref="E38:P38">E27+E32+E37</f>
        <v>19600</v>
      </c>
      <c r="F38" s="194">
        <f t="shared" si="12"/>
        <v>0</v>
      </c>
      <c r="G38" s="74">
        <f t="shared" si="2"/>
        <v>19600</v>
      </c>
      <c r="H38" s="75">
        <f t="shared" si="12"/>
        <v>0</v>
      </c>
      <c r="I38" s="75">
        <f t="shared" si="12"/>
        <v>0</v>
      </c>
      <c r="J38" s="74">
        <f t="shared" si="3"/>
        <v>19600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19600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0</v>
      </c>
      <c r="E40" s="438">
        <f>E17+E18+E19+E25+E38+E39</f>
        <v>19685</v>
      </c>
      <c r="F40" s="438">
        <f aca="true" t="shared" si="13" ref="F40:R40">F17+F18+F19+F25+F38+F39</f>
        <v>9</v>
      </c>
      <c r="G40" s="438">
        <f t="shared" si="13"/>
        <v>19676</v>
      </c>
      <c r="H40" s="438">
        <f t="shared" si="13"/>
        <v>0</v>
      </c>
      <c r="I40" s="438">
        <f t="shared" si="13"/>
        <v>0</v>
      </c>
      <c r="J40" s="438">
        <f t="shared" si="13"/>
        <v>19676</v>
      </c>
      <c r="K40" s="438">
        <f t="shared" si="13"/>
        <v>0</v>
      </c>
      <c r="L40" s="438">
        <f t="shared" si="13"/>
        <v>7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19669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580" t="s">
        <v>872</v>
      </c>
      <c r="L44" s="580"/>
      <c r="M44" s="580"/>
      <c r="N44" s="580"/>
      <c r="O44" s="597" t="s">
        <v>874</v>
      </c>
      <c r="P44" s="598"/>
      <c r="Q44" s="598"/>
      <c r="R44" s="598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16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30">
      <selection activeCell="C83" sqref="C8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611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                          ЦБА Асет Мениджмънт АД</v>
      </c>
      <c r="C3" s="619"/>
      <c r="D3" s="526" t="s">
        <v>2</v>
      </c>
      <c r="E3" s="107">
        <f>'справка №1-БАЛАНС'!H3</f>
        <v>104672605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                              годишен - 2007г.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471</v>
      </c>
      <c r="D11" s="119">
        <f>SUM(D12:D14)</f>
        <v>0</v>
      </c>
      <c r="E11" s="120">
        <f>SUM(E12:E14)</f>
        <v>471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v>409</v>
      </c>
      <c r="D12" s="108"/>
      <c r="E12" s="120">
        <f aca="true" t="shared" si="0" ref="E12:E42">C12-D12</f>
        <v>409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>
        <v>62</v>
      </c>
      <c r="D14" s="108"/>
      <c r="E14" s="120">
        <f t="shared" si="0"/>
        <v>62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471</v>
      </c>
      <c r="D19" s="104">
        <f>D11+D15+D16</f>
        <v>0</v>
      </c>
      <c r="E19" s="118">
        <f>E11+E15+E16</f>
        <v>471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v>2</v>
      </c>
      <c r="D21" s="108"/>
      <c r="E21" s="120">
        <f t="shared" si="0"/>
        <v>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279</v>
      </c>
      <c r="D24" s="119">
        <f>SUM(D25:D27)</f>
        <v>279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v>111</v>
      </c>
      <c r="D25" s="108">
        <v>111</v>
      </c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151</v>
      </c>
      <c r="D26" s="108">
        <v>151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>
        <v>17</v>
      </c>
      <c r="D27" s="108">
        <v>17</v>
      </c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18</v>
      </c>
      <c r="D28" s="108">
        <v>18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20</v>
      </c>
      <c r="D38" s="105">
        <f>SUM(D39:D42)</f>
        <v>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v>20</v>
      </c>
      <c r="D42" s="108">
        <v>20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317</v>
      </c>
      <c r="D43" s="104">
        <f>D24+D28+D29+D31+D30+D32+D33+D38</f>
        <v>317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790</v>
      </c>
      <c r="D44" s="103">
        <f>D43+D21+D19+D9</f>
        <v>317</v>
      </c>
      <c r="E44" s="118">
        <f>E43+E21+E19+E9</f>
        <v>473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437</v>
      </c>
      <c r="D56" s="103">
        <f>D57+D59</f>
        <v>0</v>
      </c>
      <c r="E56" s="119">
        <f t="shared" si="1"/>
        <v>437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437</v>
      </c>
      <c r="D57" s="108"/>
      <c r="E57" s="119">
        <f t="shared" si="1"/>
        <v>437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v>21</v>
      </c>
      <c r="D64" s="108"/>
      <c r="E64" s="119">
        <f t="shared" si="1"/>
        <v>21</v>
      </c>
      <c r="F64" s="110"/>
    </row>
    <row r="65" spans="1:6" ht="12">
      <c r="A65" s="396" t="s">
        <v>711</v>
      </c>
      <c r="B65" s="397" t="s">
        <v>712</v>
      </c>
      <c r="C65" s="109">
        <v>21</v>
      </c>
      <c r="D65" s="109"/>
      <c r="E65" s="119">
        <f t="shared" si="1"/>
        <v>21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458</v>
      </c>
      <c r="D66" s="103">
        <f>D52+D56+D61+D62+D63+D64</f>
        <v>0</v>
      </c>
      <c r="E66" s="119">
        <f t="shared" si="1"/>
        <v>458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23</v>
      </c>
      <c r="D71" s="105">
        <f>SUM(D72:D74)</f>
        <v>23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23</v>
      </c>
      <c r="D74" s="108">
        <v>23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136</v>
      </c>
      <c r="D80" s="103">
        <f>SUM(D81:D84)</f>
        <v>136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v>136</v>
      </c>
      <c r="D83" s="108">
        <v>136</v>
      </c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503</v>
      </c>
      <c r="D85" s="104">
        <f>SUM(D86:D90)+D94</f>
        <v>503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25</v>
      </c>
      <c r="D87" s="108">
        <v>25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>
        <v>407</v>
      </c>
      <c r="D88" s="108">
        <v>407</v>
      </c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34</v>
      </c>
      <c r="D89" s="108">
        <v>34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21</v>
      </c>
      <c r="D90" s="103">
        <f>SUM(D91:D93)</f>
        <v>21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12</v>
      </c>
      <c r="D91" s="108">
        <v>12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16</v>
      </c>
      <c r="D94" s="108">
        <v>16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662</v>
      </c>
      <c r="D96" s="104">
        <f>D85+D80+D75+D71+D95</f>
        <v>662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1120</v>
      </c>
      <c r="D97" s="104">
        <f>D96+D68+D66</f>
        <v>662</v>
      </c>
      <c r="E97" s="104">
        <f>E96+E68+E66</f>
        <v>458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782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383</v>
      </c>
      <c r="D109" s="613"/>
      <c r="E109" s="613"/>
      <c r="F109" s="613"/>
    </row>
    <row r="110" spans="1:6" ht="15">
      <c r="A110" s="385"/>
      <c r="B110" s="386"/>
      <c r="C110" s="385"/>
      <c r="D110" s="1" t="s">
        <v>872</v>
      </c>
      <c r="E110" s="385"/>
      <c r="F110" s="387"/>
    </row>
    <row r="111" spans="1:6" ht="12">
      <c r="A111" s="385"/>
      <c r="B111" s="386"/>
      <c r="C111" s="612" t="s">
        <v>783</v>
      </c>
      <c r="D111" s="612"/>
      <c r="E111" s="612"/>
      <c r="F111" s="612"/>
    </row>
    <row r="112" spans="1:6" ht="12">
      <c r="A112" s="349"/>
      <c r="B112" s="388"/>
      <c r="C112" s="349"/>
      <c r="D112" s="580" t="s">
        <v>873</v>
      </c>
      <c r="E112" s="580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A1:E1"/>
    <mergeCell ref="B4:C4"/>
    <mergeCell ref="A109:B109"/>
    <mergeCell ref="B3:C3"/>
    <mergeCell ref="D112:E112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                          ЦБА Асет Мениджмънт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104672605</v>
      </c>
    </row>
    <row r="5" spans="1:9" ht="15">
      <c r="A5" s="501" t="s">
        <v>5</v>
      </c>
      <c r="B5" s="621" t="str">
        <f>'справка №1-БАЛАНС'!E5</f>
        <v>                               годишен - 2007г.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786</v>
      </c>
    </row>
    <row r="7" spans="1:9" s="520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803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796</v>
      </c>
      <c r="B19" s="90" t="s">
        <v>806</v>
      </c>
      <c r="C19" s="98">
        <v>1306015</v>
      </c>
      <c r="D19" s="98"/>
      <c r="E19" s="98"/>
      <c r="F19" s="98">
        <v>2000</v>
      </c>
      <c r="G19" s="98">
        <v>68</v>
      </c>
      <c r="H19" s="98"/>
      <c r="I19" s="434">
        <f t="shared" si="0"/>
        <v>2068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819</v>
      </c>
      <c r="C26" s="85">
        <f aca="true" t="shared" si="2" ref="C26:H26">SUM(C19:C25)</f>
        <v>1306015</v>
      </c>
      <c r="D26" s="85">
        <f t="shared" si="2"/>
        <v>0</v>
      </c>
      <c r="E26" s="85">
        <f t="shared" si="2"/>
        <v>0</v>
      </c>
      <c r="F26" s="85">
        <f t="shared" si="2"/>
        <v>2000</v>
      </c>
      <c r="G26" s="85">
        <f t="shared" si="2"/>
        <v>68</v>
      </c>
      <c r="H26" s="85">
        <f t="shared" si="2"/>
        <v>0</v>
      </c>
      <c r="I26" s="434">
        <f t="shared" si="0"/>
        <v>2068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2"/>
      <c r="C30" s="622"/>
      <c r="D30" s="459" t="s">
        <v>821</v>
      </c>
      <c r="E30" s="623" t="s">
        <v>872</v>
      </c>
      <c r="F30" s="623"/>
      <c r="G30" s="623"/>
      <c r="H30" s="420" t="s">
        <v>783</v>
      </c>
      <c r="I30" s="580" t="s">
        <v>875</v>
      </c>
      <c r="J30" s="580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2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                          ЦБА Асет Мениджмънт АД</v>
      </c>
      <c r="C5" s="627"/>
      <c r="D5" s="627"/>
      <c r="E5" s="570" t="s">
        <v>2</v>
      </c>
      <c r="F5" s="451">
        <f>'справка №1-БАЛАНС'!H3</f>
        <v>104672605</v>
      </c>
    </row>
    <row r="6" spans="1:13" ht="15" customHeight="1">
      <c r="A6" s="27" t="s">
        <v>824</v>
      </c>
      <c r="B6" s="628" t="str">
        <f>'справка №1-БАЛАНС'!E5</f>
        <v>                               годишен - 2007г.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7421</v>
      </c>
      <c r="D12" s="441">
        <v>100</v>
      </c>
      <c r="E12" s="441"/>
      <c r="F12" s="443">
        <f>C12-E12</f>
        <v>7421</v>
      </c>
    </row>
    <row r="13" spans="1:6" ht="12.75">
      <c r="A13" s="36" t="s">
        <v>867</v>
      </c>
      <c r="B13" s="37"/>
      <c r="C13" s="441">
        <v>8864</v>
      </c>
      <c r="D13" s="441">
        <v>100</v>
      </c>
      <c r="E13" s="441"/>
      <c r="F13" s="443">
        <f aca="true" t="shared" si="0" ref="F13:F26">C13-E13</f>
        <v>8864</v>
      </c>
    </row>
    <row r="14" spans="1:6" ht="12.75">
      <c r="A14" s="36" t="s">
        <v>868</v>
      </c>
      <c r="B14" s="37"/>
      <c r="C14" s="441">
        <v>3315</v>
      </c>
      <c r="D14" s="441">
        <v>100</v>
      </c>
      <c r="E14" s="441"/>
      <c r="F14" s="443">
        <f t="shared" si="0"/>
        <v>3315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19600</v>
      </c>
      <c r="D27" s="429"/>
      <c r="E27" s="429">
        <f>SUM(E12:E26)</f>
        <v>0</v>
      </c>
      <c r="F27" s="442">
        <f>SUM(F12:F26)</f>
        <v>19600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842</v>
      </c>
      <c r="B79" s="39" t="s">
        <v>843</v>
      </c>
      <c r="C79" s="429">
        <f>C78+C61+C44+C27</f>
        <v>19600</v>
      </c>
      <c r="D79" s="429"/>
      <c r="E79" s="429">
        <f>E78+E61+E44+E27</f>
        <v>0</v>
      </c>
      <c r="F79" s="442">
        <f>F78+F61+F44+F27</f>
        <v>19600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831</v>
      </c>
      <c r="B81" s="40"/>
      <c r="C81" s="429"/>
      <c r="D81" s="429"/>
      <c r="E81" s="429"/>
      <c r="F81" s="442"/>
    </row>
    <row r="82" spans="1:6" ht="12.75">
      <c r="A82" s="36" t="s">
        <v>832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845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835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846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837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847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839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29" t="s">
        <v>851</v>
      </c>
      <c r="D151" s="629"/>
      <c r="E151" s="629"/>
      <c r="F151" s="629"/>
    </row>
    <row r="152" spans="1:7" ht="12.75">
      <c r="A152" s="517"/>
      <c r="B152" s="518"/>
      <c r="C152" s="517"/>
      <c r="D152" s="580" t="s">
        <v>872</v>
      </c>
      <c r="E152" s="580"/>
      <c r="F152" s="580"/>
      <c r="G152" s="580"/>
    </row>
    <row r="153" spans="1:6" ht="12.75">
      <c r="A153" s="517"/>
      <c r="B153" s="518"/>
      <c r="C153" s="629" t="s">
        <v>859</v>
      </c>
      <c r="D153" s="629"/>
      <c r="E153" s="629"/>
      <c r="F153" s="629"/>
    </row>
    <row r="154" spans="3:5" ht="12.75">
      <c r="C154" s="517"/>
      <c r="D154" s="580" t="s">
        <v>875</v>
      </c>
      <c r="E154" s="580"/>
    </row>
  </sheetData>
  <sheetProtection/>
  <mergeCells count="6">
    <mergeCell ref="D154:E154"/>
    <mergeCell ref="D152:G152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2008-03-28T11:26:16Z</cp:lastPrinted>
  <dcterms:created xsi:type="dcterms:W3CDTF">2000-06-29T12:02:40Z</dcterms:created>
  <dcterms:modified xsi:type="dcterms:W3CDTF">2008-03-28T11:26:23Z</dcterms:modified>
  <cp:category/>
  <cp:version/>
  <cp:contentType/>
  <cp:contentStatus/>
</cp:coreProperties>
</file>