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480" windowHeight="4560" tabRatio="883" activeTab="5"/>
  </bookViews>
  <sheets>
    <sheet name="титул" sheetId="1" r:id="rId1"/>
    <sheet name="Загл.страница" sheetId="2" r:id="rId2"/>
    <sheet name="Баланс - Двустранен" sheetId="3" r:id="rId3"/>
    <sheet name="C_flow_id" sheetId="4" state="hidden" r:id="rId4"/>
    <sheet name="ОПР - двустранен" sheetId="5" r:id="rId5"/>
    <sheet name="ОСК" sheetId="6" r:id="rId6"/>
    <sheet name="ОПП - пряк метод" sheetId="7" r:id="rId7"/>
    <sheet name="СДА" sheetId="8" r:id="rId8"/>
    <sheet name="CONTROL" sheetId="9" state="hidden" r:id="rId9"/>
    <sheet name="E_BS" sheetId="10" state="hidden" r:id="rId10"/>
    <sheet name="E_P&amp;L" sheetId="11" state="hidden" r:id="rId11"/>
    <sheet name="E_C_flow" sheetId="12" state="hidden" r:id="rId12"/>
    <sheet name="E_C_flow_id" sheetId="13" state="hidden" r:id="rId13"/>
    <sheet name="E_Equity" sheetId="14" state="hidden" r:id="rId14"/>
    <sheet name="E_1-Fixed assets" sheetId="15" state="hidden" r:id="rId15"/>
    <sheet name="E_2-Rec.&amp; Payables" sheetId="16" state="hidden" r:id="rId16"/>
    <sheet name="E_2-(continued)" sheetId="17" state="hidden" r:id="rId17"/>
    <sheet name="E_3-Securities" sheetId="18" state="hidden" r:id="rId18"/>
    <sheet name="E_5-Interest" sheetId="19" state="hidden" r:id="rId19"/>
    <sheet name="E_6-Extraordinary" sheetId="20" state="hidden" r:id="rId20"/>
    <sheet name="E_7-Results" sheetId="21" state="hidden" r:id="rId21"/>
    <sheet name="E_8-Temp. differences" sheetId="22" state="hidden" r:id="rId22"/>
    <sheet name="4 Participations" sheetId="23" state="hidden" r:id="rId23"/>
  </sheets>
  <externalReferences>
    <externalReference r:id="rId26"/>
    <externalReference r:id="rId27"/>
  </externalReferences>
  <definedNames>
    <definedName name="_115_000_391">'[1]Титул'!#REF!</definedName>
    <definedName name="_116_608_248_6">'[1]Титул'!#REF!</definedName>
    <definedName name="_151">'[1]Титул'!#REF!</definedName>
    <definedName name="AS2DocOpenMode" hidden="1">"AS2DocumentEdit"</definedName>
    <definedName name="_xlnm.Print_Area" localSheetId="22">'4 Participations'!$A$1:$F$63</definedName>
    <definedName name="_xlnm.Print_Area" localSheetId="11">'E_C_flow'!$A$1:$F$68</definedName>
    <definedName name="_xlnm.Print_Area" localSheetId="10">'E_P&amp;L'!$A$1:$F$67</definedName>
    <definedName name="_xlnm.Print_Area" localSheetId="6">'ОПП - пряк метод'!$A$1:$G$50</definedName>
    <definedName name="_xlnm.Print_Area" localSheetId="4">'ОПР - двустранен'!$A$1:$D$95</definedName>
    <definedName name="_xlnm.Print_Area" localSheetId="5">'ОСК'!$A$1:$L$35</definedName>
    <definedName name="_xlnm.Print_Area" localSheetId="7">'СДА'!$A$1:$P$39</definedName>
    <definedName name="_xlnm.Print_Titles" localSheetId="9">'E_BS'!$1:$14</definedName>
    <definedName name="_xlnm.Print_Titles" localSheetId="10">'E_P&amp;L'!$1:$13</definedName>
    <definedName name="_xlnm.Print_Titles" localSheetId="2">'Баланс - Двустранен'!$1:$8</definedName>
    <definedName name="_xlnm.Print_Titles" localSheetId="6">'ОПП - пряк метод'!$1:$12</definedName>
    <definedName name="_xlnm.Print_Titles" localSheetId="4">'ОПР - двустранен'!$1:$8</definedName>
    <definedName name="гр._Пловдив___ул._Кольо_Фичето___4">'[1]Титул'!#REF!</definedName>
    <definedName name="ЕТ_Стоян_Тинчев">'[1]Титул'!#REF!</definedName>
    <definedName name="Катя_Иванова_Тинчева">'[1]Титул'!#REF!</definedName>
    <definedName name="Петя_Стоянова_Тинчева">'[1]Титул'!#REF!</definedName>
    <definedName name="Регистриран_одитор__Стоян_Тинчев">'[1]Титул'!#REF!</definedName>
  </definedNames>
  <calcPr fullCalcOnLoad="1"/>
</workbook>
</file>

<file path=xl/sharedStrings.xml><?xml version="1.0" encoding="utf-8"?>
<sst xmlns="http://schemas.openxmlformats.org/spreadsheetml/2006/main" count="1580" uniqueCount="1104">
  <si>
    <t>Маурицио Парусо</t>
  </si>
  <si>
    <t>Maurizio Parusso</t>
  </si>
  <si>
    <t>ПЛОВДИВ</t>
  </si>
  <si>
    <t>PLOVDIV</t>
  </si>
  <si>
    <t>Galia Ilieva</t>
  </si>
  <si>
    <t>Organizzazione (azienda)</t>
  </si>
  <si>
    <t>ITALIANIO</t>
  </si>
  <si>
    <t xml:space="preserve">Città, (paese) Via. </t>
  </si>
  <si>
    <t>Codice d'identificazione BULSTAT</t>
  </si>
  <si>
    <t>Tipo attività</t>
  </si>
  <si>
    <t>Data di chiusura</t>
  </si>
  <si>
    <t>Anno per cui è preparato il rendiconto</t>
  </si>
  <si>
    <t>Data della preparazione del rendiconto</t>
  </si>
  <si>
    <t>Fatto da</t>
  </si>
  <si>
    <t>Il Direttore Esecutivo</t>
  </si>
  <si>
    <t>Auditor</t>
  </si>
  <si>
    <t xml:space="preserve">       3. Other Tangible Fixed Assets</t>
  </si>
  <si>
    <t xml:space="preserve">       4. Assets under Construction</t>
  </si>
  <si>
    <t xml:space="preserve">   Total I:</t>
  </si>
  <si>
    <t xml:space="preserve">   II. Intangible</t>
  </si>
  <si>
    <t xml:space="preserve">       1. Incorporation and Expansion Costs</t>
  </si>
  <si>
    <t xml:space="preserve">           incl. Deposit related parties</t>
  </si>
  <si>
    <t>IV. CASH FLOW FROM FINANCIAL ACTIVITIES</t>
  </si>
  <si>
    <t xml:space="preserve">             2.   Short-term and long-term loans received </t>
  </si>
  <si>
    <t xml:space="preserve">             8.   Payments to creditors</t>
  </si>
  <si>
    <t xml:space="preserve">       2. Products from Development Activities</t>
  </si>
  <si>
    <t xml:space="preserve">       3. Software</t>
  </si>
  <si>
    <t xml:space="preserve">       4. Patents, Licenses, Concession Rights, Know-How</t>
  </si>
  <si>
    <t xml:space="preserve">           Corporate and Trade Marks</t>
  </si>
  <si>
    <t xml:space="preserve">       5. Other Intangible Fixed Assets</t>
  </si>
  <si>
    <t xml:space="preserve">   Total II:</t>
  </si>
  <si>
    <t xml:space="preserve">   III. Long-Term Investments</t>
  </si>
  <si>
    <t xml:space="preserve">       1. Controlling Interest</t>
  </si>
  <si>
    <t>Галина Илиева</t>
  </si>
  <si>
    <t>СОЛАР ПАУЪР ПАРК ООД</t>
  </si>
  <si>
    <t>201262185</t>
  </si>
  <si>
    <t>SOLAR PAWER PARK LTD</t>
  </si>
  <si>
    <t>произв. и пренос на ел.енергия</t>
  </si>
  <si>
    <t xml:space="preserve">       2. Significant Interest</t>
  </si>
  <si>
    <t xml:space="preserve">       3. Minority Interest</t>
  </si>
  <si>
    <t xml:space="preserve">       4. Investment Property</t>
  </si>
  <si>
    <t xml:space="preserve">       5. Other</t>
  </si>
  <si>
    <t xml:space="preserve">   Total III:</t>
  </si>
  <si>
    <t xml:space="preserve">   IV. Long-Term Amounts Receivable</t>
  </si>
  <si>
    <t xml:space="preserve">       1. Amounts Receivable from Related Parties</t>
  </si>
  <si>
    <t xml:space="preserve">       2. Trade Credits Granted</t>
  </si>
  <si>
    <t xml:space="preserve">       3. Other Long-Term Amounts Receivable</t>
  </si>
  <si>
    <t xml:space="preserve">   Total IV:</t>
  </si>
  <si>
    <t xml:space="preserve">   V. Positive Goodwill</t>
  </si>
  <si>
    <t xml:space="preserve">   TOTAL FOR SECTION "А":</t>
  </si>
  <si>
    <t>B. CURRENT ASSETS</t>
  </si>
  <si>
    <t xml:space="preserve">   I. Inventory</t>
  </si>
  <si>
    <t xml:space="preserve">       1. Raw Materials</t>
  </si>
  <si>
    <t xml:space="preserve">       2. Finished Products</t>
  </si>
  <si>
    <t xml:space="preserve">       3. Goods for Resale</t>
  </si>
  <si>
    <t xml:space="preserve">       4. Young and Fattening Livestock</t>
  </si>
  <si>
    <t xml:space="preserve">       5. Work in Progress</t>
  </si>
  <si>
    <t xml:space="preserve">       6. Other Inventory</t>
  </si>
  <si>
    <t xml:space="preserve">   II. Amounts Receivable</t>
  </si>
  <si>
    <t>Съставител</t>
  </si>
  <si>
    <t>Ръководител</t>
  </si>
  <si>
    <t>ЕЛЕМЕНТ №7.2</t>
  </si>
  <si>
    <t>Предходен период</t>
  </si>
  <si>
    <t xml:space="preserve">       1. Amounts Receivable from Related Parties,</t>
  </si>
  <si>
    <t xml:space="preserve">           incl. Dividends</t>
  </si>
  <si>
    <t xml:space="preserve">       2. Customers</t>
  </si>
  <si>
    <t xml:space="preserve">       3. Advances Given</t>
  </si>
  <si>
    <t xml:space="preserve">       4. Trade Credits Granted</t>
  </si>
  <si>
    <t xml:space="preserve">       5. Litigations and Writs</t>
  </si>
  <si>
    <t xml:space="preserve">       6. Refundable Taxes</t>
  </si>
  <si>
    <t xml:space="preserve">       7. Other Amounts Receivable</t>
  </si>
  <si>
    <t xml:space="preserve">   III. Short-Term Investments</t>
  </si>
  <si>
    <t xml:space="preserve">       1. Investments in Related Enterprises, incl.</t>
  </si>
  <si>
    <t xml:space="preserve">           Purchased Own Shares and Debentures</t>
  </si>
  <si>
    <t xml:space="preserve">       2. Other Short-Term Investments</t>
  </si>
  <si>
    <t xml:space="preserve">   IV. Cash</t>
  </si>
  <si>
    <t xml:space="preserve">       1. Cash in Hand</t>
  </si>
  <si>
    <t xml:space="preserve">       2. Cash at Banks</t>
  </si>
  <si>
    <t xml:space="preserve">       3. Restricted Cash</t>
  </si>
  <si>
    <t xml:space="preserve">   V. Deferred Expenses</t>
  </si>
  <si>
    <t xml:space="preserve">   TOTAL FOR SECTION "B":</t>
  </si>
  <si>
    <t>C. LONG-TERM LIABILITIES</t>
  </si>
  <si>
    <t xml:space="preserve">   I. Long-Term Liabilities</t>
  </si>
  <si>
    <t xml:space="preserve">            - expenses related to prior reporting periods</t>
  </si>
  <si>
    <t xml:space="preserve">       1. Amounts Payable to Related Parties</t>
  </si>
  <si>
    <t xml:space="preserve">       2. Bank Loans</t>
  </si>
  <si>
    <t xml:space="preserve">       3. Trade Credits Received</t>
  </si>
  <si>
    <t xml:space="preserve">       4. Deferred Loans</t>
  </si>
  <si>
    <t xml:space="preserve">       5. Other Long-Term Liabilities</t>
  </si>
  <si>
    <t xml:space="preserve">  II. Deferred Income</t>
  </si>
  <si>
    <t xml:space="preserve">       1. Negative Goodwill</t>
  </si>
  <si>
    <t xml:space="preserve">       2. Other Deferred Income</t>
  </si>
  <si>
    <t xml:space="preserve">   TOTAL FOR SECTION "C":</t>
  </si>
  <si>
    <t>D. SHORT-TERM LIABILITIES</t>
  </si>
  <si>
    <t xml:space="preserve">   I. Current liabilities</t>
  </si>
  <si>
    <t xml:space="preserve">       4. Suppliers</t>
  </si>
  <si>
    <t xml:space="preserve">       5. Advances Received</t>
  </si>
  <si>
    <t xml:space="preserve">       6. Amounts Payable to the State Budget</t>
  </si>
  <si>
    <t xml:space="preserve">       7. Salaries and Wages</t>
  </si>
  <si>
    <t xml:space="preserve">       8. Amounts Payable to the Social Security</t>
  </si>
  <si>
    <t xml:space="preserve">       9. Other Current Liabilities</t>
  </si>
  <si>
    <t xml:space="preserve">   TOTAL FOR SECTION "D":</t>
  </si>
  <si>
    <t>E. DEFERRED INCOME</t>
  </si>
  <si>
    <t>F. GOVERNMENT GRANTS</t>
  </si>
  <si>
    <t xml:space="preserve">       1. Grants Related to Fixed Assets</t>
  </si>
  <si>
    <t xml:space="preserve">       2. Grants for the Current Operations</t>
  </si>
  <si>
    <t xml:space="preserve">   TOTAL FOR SECTION "F":</t>
  </si>
  <si>
    <t>G. SHAREHOLDERS' EQUITY</t>
  </si>
  <si>
    <t xml:space="preserve">   I. Capital</t>
  </si>
  <si>
    <t xml:space="preserve">       1. Authorized Share Capital</t>
  </si>
  <si>
    <t xml:space="preserve">       2. Additional Capital</t>
  </si>
  <si>
    <t xml:space="preserve">       3. Capital not Paid in</t>
  </si>
  <si>
    <t xml:space="preserve">  II. Issue Premiums</t>
  </si>
  <si>
    <t xml:space="preserve">  III. Revaluation Reserve</t>
  </si>
  <si>
    <t xml:space="preserve">  IV. Reserves</t>
  </si>
  <si>
    <t xml:space="preserve">       1. Legal Reserves</t>
  </si>
  <si>
    <t xml:space="preserve">       2. Additional Reserves</t>
  </si>
  <si>
    <t xml:space="preserve">  V. Prior Period Results</t>
  </si>
  <si>
    <t xml:space="preserve">       1. Unappropriated Profit</t>
  </si>
  <si>
    <t xml:space="preserve">       2. Loss not Covered</t>
  </si>
  <si>
    <t xml:space="preserve">   Total V:</t>
  </si>
  <si>
    <t xml:space="preserve">  VI. Current Period Result</t>
  </si>
  <si>
    <t xml:space="preserve">       1. Profit</t>
  </si>
  <si>
    <t xml:space="preserve">       2. Loss</t>
  </si>
  <si>
    <t xml:space="preserve">   Total VI:</t>
  </si>
  <si>
    <t>Chief Accountant:</t>
  </si>
  <si>
    <t>Executive Director:</t>
  </si>
  <si>
    <t>INCOME AND EXPENSES STATEMENT</t>
  </si>
  <si>
    <t>Description of income and expenses</t>
  </si>
  <si>
    <t>prior</t>
  </si>
  <si>
    <t>current</t>
  </si>
  <si>
    <t>year</t>
  </si>
  <si>
    <t>I.    OPERATING INCOME</t>
  </si>
  <si>
    <t xml:space="preserve">       1.  Net Sales Revenue</t>
  </si>
  <si>
    <t xml:space="preserve">            incl. Sales to Entities in Which There Is Controlling Interest</t>
  </si>
  <si>
    <t xml:space="preserve">       2.  Financing and Grants</t>
  </si>
  <si>
    <t xml:space="preserve">            incl. Form the State</t>
  </si>
  <si>
    <t xml:space="preserve">       3.  Cost of Self-Constructed or Liquidated Fixed Assets </t>
  </si>
  <si>
    <t xml:space="preserve">       4.  Increase of Finished Products, Work in Progress and </t>
  </si>
  <si>
    <t xml:space="preserve">            Deferred Expenses</t>
  </si>
  <si>
    <t xml:space="preserve">       5.  Other Income:</t>
  </si>
  <si>
    <t xml:space="preserve">            а)  Offspring and Growth of Animals</t>
  </si>
  <si>
    <t xml:space="preserve">            b)  Self-Produced Materials</t>
  </si>
  <si>
    <t xml:space="preserve">            c)  Other</t>
  </si>
  <si>
    <t xml:space="preserve">       Total for Group I:</t>
  </si>
  <si>
    <t>II.   OPERATING EXPENSES</t>
  </si>
  <si>
    <t xml:space="preserve">       6.   Decrease of Finished Products, Work in Progress and </t>
  </si>
  <si>
    <t xml:space="preserve">       7.  Materials Expenses</t>
  </si>
  <si>
    <t xml:space="preserve">       8.  Hired Services</t>
  </si>
  <si>
    <t xml:space="preserve">       9.  Salaries, Wages and Other Remuneration</t>
  </si>
  <si>
    <t xml:space="preserve">       10.Social Security and Welfare</t>
  </si>
  <si>
    <t xml:space="preserve">       11.Depreciation and Amortization</t>
  </si>
  <si>
    <t xml:space="preserve">       12.Other, incl.:</t>
  </si>
  <si>
    <t xml:space="preserve">           а)  Write-down of Inventory</t>
  </si>
  <si>
    <t xml:space="preserve">           b)  Provisions</t>
  </si>
  <si>
    <t xml:space="preserve">       13.Cost of Materials, Goods for Resale, Young and Fattening Livestock and</t>
  </si>
  <si>
    <t xml:space="preserve">            Tangible and Intangible Fixed Assets Sold</t>
  </si>
  <si>
    <t xml:space="preserve">       Total for Group II:</t>
  </si>
  <si>
    <t>III.  FINANCIAL INCOME</t>
  </si>
  <si>
    <t>В. Задължения</t>
  </si>
  <si>
    <t>Облигационни заеми с отделно посочване на конвертиреумите, в т.ч.</t>
  </si>
  <si>
    <t>- до 1 година</t>
  </si>
  <si>
    <t>Задължения към финансови предприятия, в т.ч.</t>
  </si>
  <si>
    <t>Получени аванси, в т.ч.</t>
  </si>
  <si>
    <t>Задължения към доставчици, в т.ч.</t>
  </si>
  <si>
    <t>Задължения по полици, в т.ч.</t>
  </si>
  <si>
    <t>Задължения към предприятия от група, в т.ч.</t>
  </si>
  <si>
    <t>Задължения, свързани с асоциирани и смесени предприятия, в т.ч.</t>
  </si>
  <si>
    <t>Други задължения, в т.ч.</t>
  </si>
  <si>
    <t>-- до 1 година</t>
  </si>
  <si>
    <t>-- над 1 година</t>
  </si>
  <si>
    <t>- Към персонала в т.ч.</t>
  </si>
  <si>
    <t>- Осигурителни задължения, в т.ч.</t>
  </si>
  <si>
    <t>- Данъчни задължения, в т.ч.</t>
  </si>
  <si>
    <t>Общо за раздел "В", в т.ч.:</t>
  </si>
  <si>
    <t>Г. Финансирания и приходи за бъдещи периоди, в т.ч.</t>
  </si>
  <si>
    <t>- финансирания</t>
  </si>
  <si>
    <t>- приходи за бъдещи периоди</t>
  </si>
  <si>
    <t>Сума на пасива (А+Б+В+Г)</t>
  </si>
  <si>
    <t>Д. Условни пасиви</t>
  </si>
  <si>
    <t>Д. Условни активи</t>
  </si>
  <si>
    <t xml:space="preserve">       14.Interest Income,</t>
  </si>
  <si>
    <t xml:space="preserve">            incl. from Related Parties</t>
  </si>
  <si>
    <t xml:space="preserve">       15.Income from Participation,</t>
  </si>
  <si>
    <t xml:space="preserve">            incl. Dividends from Related Parties</t>
  </si>
  <si>
    <t xml:space="preserve">       16.Gains from Dealing with Investments,</t>
  </si>
  <si>
    <t>Година на отчета</t>
  </si>
  <si>
    <t xml:space="preserve">            incl. from Investments in Related Parties</t>
  </si>
  <si>
    <t xml:space="preserve">       17.Exchange Rate Gains</t>
  </si>
  <si>
    <t xml:space="preserve">       18.Other Financial Income</t>
  </si>
  <si>
    <t xml:space="preserve">       Total for Group III:</t>
  </si>
  <si>
    <t>IV.  FINANCIAL EXPENSES</t>
  </si>
  <si>
    <t xml:space="preserve">       19.Interest Expenses,</t>
  </si>
  <si>
    <t xml:space="preserve">            incl. to Related Parties</t>
  </si>
  <si>
    <t xml:space="preserve">       20.Losses from Dealing with Investments,</t>
  </si>
  <si>
    <t xml:space="preserve">       21.Exchange Rate Losses</t>
  </si>
  <si>
    <t xml:space="preserve">       22.Other Financial Expenses</t>
  </si>
  <si>
    <t xml:space="preserve">      Total for Group IV:</t>
  </si>
  <si>
    <t>V.   EXTRAORDINARY INCOME</t>
  </si>
  <si>
    <t>VI.  EXTRAORDINARY EXPENSES</t>
  </si>
  <si>
    <t>VII. ACCOUNTING PROFIT (LOSS)</t>
  </si>
  <si>
    <t>VIII.TAXATION</t>
  </si>
  <si>
    <t xml:space="preserve">       23.Profit Tax</t>
  </si>
  <si>
    <t xml:space="preserve">       24.Other Taxes</t>
  </si>
  <si>
    <t xml:space="preserve">      Total for Group VIII:</t>
  </si>
  <si>
    <t>IX. PROFIT (LOSS)  VII -VIII</t>
  </si>
  <si>
    <r>
      <t xml:space="preserve">Сума </t>
    </r>
    <r>
      <rPr>
        <i/>
        <sz val="9"/>
        <rFont val="Times New Roman Cyr"/>
        <family val="1"/>
      </rPr>
      <t>(хил.лв.)</t>
    </r>
  </si>
  <si>
    <t xml:space="preserve">             4.   Покупка на ДЦК</t>
  </si>
  <si>
    <t xml:space="preserve">             4.   Cash receipts from insurance indemnities</t>
  </si>
  <si>
    <t>2224</t>
  </si>
  <si>
    <t xml:space="preserve">             5.   Cash receipts from social insurance </t>
  </si>
  <si>
    <t>2225</t>
  </si>
  <si>
    <t xml:space="preserve">             6.   Foreign exchange rate gains</t>
  </si>
  <si>
    <t>2226</t>
  </si>
  <si>
    <t xml:space="preserve">             7.   Other receipts</t>
  </si>
  <si>
    <t>2227</t>
  </si>
  <si>
    <t xml:space="preserve">             Total receipts</t>
  </si>
  <si>
    <t>2230</t>
  </si>
  <si>
    <t xml:space="preserve">       B.  Payments</t>
  </si>
  <si>
    <t xml:space="preserve">             1.   Payments to suppliers  </t>
  </si>
  <si>
    <t>2241</t>
  </si>
  <si>
    <t xml:space="preserve">             2.   Salaries paid</t>
  </si>
  <si>
    <t>2242</t>
  </si>
  <si>
    <t xml:space="preserve">             3.   Social insurance paid</t>
  </si>
  <si>
    <t>2243</t>
  </si>
  <si>
    <t xml:space="preserve">             4.   Taxes paid</t>
  </si>
  <si>
    <t>2244</t>
  </si>
  <si>
    <t xml:space="preserve">             5.   Foreign exchange rate losses</t>
  </si>
  <si>
    <t>2245</t>
  </si>
  <si>
    <t>Общо за раздел "Б":</t>
  </si>
  <si>
    <t>А. Собствен капитал</t>
  </si>
  <si>
    <t>Общо за раздел "A":</t>
  </si>
  <si>
    <t>- в т.ч. неразпределена печалба</t>
  </si>
  <si>
    <t>- в т.ч. непокрита загуба</t>
  </si>
  <si>
    <t>Общо за раздел "В":</t>
  </si>
  <si>
    <t>Незавършено производство</t>
  </si>
  <si>
    <t>Продукти от развойна дейност</t>
  </si>
  <si>
    <t xml:space="preserve">       1.  Receivables written-off , including:</t>
  </si>
  <si>
    <t xml:space="preserve">            -from bankrupt counterparties(enterprises)</t>
  </si>
  <si>
    <t xml:space="preserve">       2.  Fines and  penalties paid</t>
  </si>
  <si>
    <t xml:space="preserve">       3. Theft and other losses of assets</t>
  </si>
  <si>
    <t xml:space="preserve">       4.  Other extraordinary expenses, including:</t>
  </si>
  <si>
    <t xml:space="preserve">            - losses from liquidation of fixed tangible assets</t>
  </si>
  <si>
    <t>БЪЛГАРСКИ</t>
  </si>
  <si>
    <t>-------&gt;</t>
  </si>
  <si>
    <t>Дата на отчета</t>
  </si>
  <si>
    <t>Дата на изготвяне на отчета</t>
  </si>
  <si>
    <t xml:space="preserve">            - net book value of fixed assets written-off</t>
  </si>
  <si>
    <t xml:space="preserve">      Total  II:</t>
  </si>
  <si>
    <t>APPENDIX 7</t>
  </si>
  <si>
    <t>FINANCIAL RESULTS</t>
  </si>
  <si>
    <t>I.    DISTRIBUTION OF PRIOR YEAR PROFIT</t>
  </si>
  <si>
    <t xml:space="preserve">       1.  For covering of prior year losses</t>
  </si>
  <si>
    <t>Текущ период</t>
  </si>
  <si>
    <t xml:space="preserve">             Други парични потоци от инвестиционна дейност</t>
  </si>
  <si>
    <t xml:space="preserve">       Д.  Парични средства в началото на периода</t>
  </si>
  <si>
    <t xml:space="preserve">       Е.  Парични средства в края на периода</t>
  </si>
  <si>
    <t xml:space="preserve">             в т.ч. в подотчетни лица</t>
  </si>
  <si>
    <t xml:space="preserve">       2.  For reserves</t>
  </si>
  <si>
    <t xml:space="preserve">       3.  For dividends, including :</t>
  </si>
  <si>
    <t xml:space="preserve">          -for the state</t>
  </si>
  <si>
    <t xml:space="preserve">       4.  Donations</t>
  </si>
  <si>
    <t xml:space="preserve">       5.  Increase of capital</t>
  </si>
  <si>
    <t xml:space="preserve">       6.  For other purposes</t>
  </si>
  <si>
    <t xml:space="preserve">       7.  Undistributed amounts</t>
  </si>
  <si>
    <t>II.   COVERING OF PRIOR YEAR LOSSES</t>
  </si>
  <si>
    <t xml:space="preserve">       1.  Undistributed prior year profit</t>
  </si>
  <si>
    <t xml:space="preserve">       2.  Reserves</t>
  </si>
  <si>
    <t xml:space="preserve">       3.  Additional equity</t>
  </si>
  <si>
    <t xml:space="preserve">             3.   Dividents received</t>
  </si>
  <si>
    <t>2353</t>
  </si>
  <si>
    <t>2354</t>
  </si>
  <si>
    <t xml:space="preserve">             5.   Other receipts</t>
  </si>
  <si>
    <t>2355</t>
  </si>
  <si>
    <t>2350</t>
  </si>
  <si>
    <t xml:space="preserve">       B.  Payments for investing activities</t>
  </si>
  <si>
    <t xml:space="preserve">             1.   Purchase of option contracts </t>
  </si>
  <si>
    <t>2401</t>
  </si>
  <si>
    <t xml:space="preserve">             2.   Purchase of financial asstes </t>
  </si>
  <si>
    <t>2402</t>
  </si>
  <si>
    <t xml:space="preserve">             3.   Payments of finance lease liabilities</t>
  </si>
  <si>
    <t>2403</t>
  </si>
  <si>
    <t xml:space="preserve">             4.   Other payments</t>
  </si>
  <si>
    <t>2404</t>
  </si>
  <si>
    <t>2400</t>
  </si>
  <si>
    <t xml:space="preserve">       C.  Net cash flow from investing activities</t>
  </si>
  <si>
    <t>2450</t>
  </si>
  <si>
    <t>III. CASH FLOW FROM FINANCIAL ACTIVITIES</t>
  </si>
  <si>
    <t xml:space="preserve">             1.   Proceeds from issuance of share capital</t>
  </si>
  <si>
    <t>2551</t>
  </si>
  <si>
    <t xml:space="preserve">             2.   Long-term loans received </t>
  </si>
  <si>
    <t>2552</t>
  </si>
  <si>
    <t xml:space="preserve">             3.   Other receipts</t>
  </si>
  <si>
    <t>2553</t>
  </si>
  <si>
    <t>2550</t>
  </si>
  <si>
    <t xml:space="preserve">             1.   Loans paid </t>
  </si>
  <si>
    <t>2601</t>
  </si>
  <si>
    <t xml:space="preserve">             2.   Loan interest paid</t>
  </si>
  <si>
    <t>2602</t>
  </si>
  <si>
    <t xml:space="preserve">             3.   Dividents paid</t>
  </si>
  <si>
    <t>2603</t>
  </si>
  <si>
    <t>2604</t>
  </si>
  <si>
    <t>2600</t>
  </si>
  <si>
    <t xml:space="preserve">       C.  Net cash flow from finacial activities</t>
  </si>
  <si>
    <t>2700</t>
  </si>
  <si>
    <t>V.  CASH AVAILABLE AS AT DECEMBER 31</t>
  </si>
  <si>
    <t>2800</t>
  </si>
  <si>
    <t xml:space="preserve">             Including petty cash advances</t>
  </si>
  <si>
    <t>2810</t>
  </si>
  <si>
    <t xml:space="preserve">             Cash on hand and in banks</t>
  </si>
  <si>
    <t>2820</t>
  </si>
  <si>
    <t>VI. CHANGE IN CASH</t>
  </si>
  <si>
    <t>2900</t>
  </si>
  <si>
    <t>EQUITY STATEMENT</t>
  </si>
  <si>
    <t>BGN'000</t>
  </si>
  <si>
    <t>Items</t>
  </si>
  <si>
    <t xml:space="preserve">Authorised share </t>
  </si>
  <si>
    <t xml:space="preserve">Additional </t>
  </si>
  <si>
    <t xml:space="preserve">Premium </t>
  </si>
  <si>
    <t>Revaluations</t>
  </si>
  <si>
    <t xml:space="preserve">General </t>
  </si>
  <si>
    <t xml:space="preserve">Addrtional </t>
  </si>
  <si>
    <t>Result</t>
  </si>
  <si>
    <t>capital</t>
  </si>
  <si>
    <t>reserves</t>
  </si>
  <si>
    <t>Reserves</t>
  </si>
  <si>
    <t>Profit</t>
  </si>
  <si>
    <t>Loss</t>
  </si>
  <si>
    <t xml:space="preserve">Balance at January 1 </t>
  </si>
  <si>
    <t xml:space="preserve">   1. Revaluation of tangible fixed asstet, including</t>
  </si>
  <si>
    <t xml:space="preserve">       а. Increase</t>
  </si>
  <si>
    <t xml:space="preserve">       b. Decrease</t>
  </si>
  <si>
    <t xml:space="preserve">   2. Reavaluation of long-term investments, including</t>
  </si>
  <si>
    <t xml:space="preserve">   3. Profit (loss) for the period </t>
  </si>
  <si>
    <t xml:space="preserve">   4. Distributions during the year for:</t>
  </si>
  <si>
    <t xml:space="preserve">       а. Dividends</t>
  </si>
  <si>
    <t xml:space="preserve">       b. Registered capital, additional equity and reserves</t>
  </si>
  <si>
    <t xml:space="preserve">       c. Other purposes</t>
  </si>
  <si>
    <t xml:space="preserve">   5. Losses covered during the year</t>
  </si>
  <si>
    <t xml:space="preserve">   6. Change in capital on account of</t>
  </si>
  <si>
    <t xml:space="preserve">        the owners, including  </t>
  </si>
  <si>
    <t xml:space="preserve">   7. Changes in the accounting policy</t>
  </si>
  <si>
    <t xml:space="preserve">   8. Exchange differences on translation of the </t>
  </si>
  <si>
    <t xml:space="preserve">       financial statements of  foreign entities</t>
  </si>
  <si>
    <t xml:space="preserve">   9. Hyperinflation reserve</t>
  </si>
  <si>
    <t xml:space="preserve">   10.Other changes in equity</t>
  </si>
  <si>
    <t xml:space="preserve">   11.Equity as of December 31 of the current year</t>
  </si>
  <si>
    <t xml:space="preserve">   12.Elimination of the amounts in item 7 and 8</t>
  </si>
  <si>
    <t>Balance as of December 31 of the current year</t>
  </si>
  <si>
    <t xml:space="preserve">Chief Acountant: </t>
  </si>
  <si>
    <t>APPENDIX 1</t>
  </si>
  <si>
    <t>FIXED ASSETS</t>
  </si>
  <si>
    <t xml:space="preserve">Carrying amount of tangible fixed assets </t>
  </si>
  <si>
    <t>Revaluation</t>
  </si>
  <si>
    <t>Revalued amounts</t>
  </si>
  <si>
    <t xml:space="preserve">Depreciation </t>
  </si>
  <si>
    <t>as  of</t>
  </si>
  <si>
    <t xml:space="preserve">additions </t>
  </si>
  <si>
    <t>disposals</t>
  </si>
  <si>
    <t xml:space="preserve">as of </t>
  </si>
  <si>
    <t>at 31.12.</t>
  </si>
  <si>
    <t xml:space="preserve">In the beginning </t>
  </si>
  <si>
    <t xml:space="preserve">Charged during </t>
  </si>
  <si>
    <t>Disposed</t>
  </si>
  <si>
    <t>At the end of</t>
  </si>
  <si>
    <t>Revalued</t>
  </si>
  <si>
    <t>Net book</t>
  </si>
  <si>
    <t xml:space="preserve">during </t>
  </si>
  <si>
    <t>Increse</t>
  </si>
  <si>
    <t>Decrease</t>
  </si>
  <si>
    <t xml:space="preserve">of </t>
  </si>
  <si>
    <t>the year</t>
  </si>
  <si>
    <t>Increase</t>
  </si>
  <si>
    <t>depreciation</t>
  </si>
  <si>
    <t>value</t>
  </si>
  <si>
    <t xml:space="preserve">I.  TANGIBLE FIXED ASSETS </t>
  </si>
  <si>
    <t xml:space="preserve">   1.  Land </t>
  </si>
  <si>
    <t xml:space="preserve">   2.  Forests</t>
  </si>
  <si>
    <t xml:space="preserve">   3.  Perennails</t>
  </si>
  <si>
    <t xml:space="preserve">   4.  Productive and draught animals</t>
  </si>
  <si>
    <t xml:space="preserve">   5.  Buildings</t>
  </si>
  <si>
    <t xml:space="preserve">   6.  Plant and equipment</t>
  </si>
  <si>
    <t xml:space="preserve">   7.  Vehicles </t>
  </si>
  <si>
    <t xml:space="preserve">   8.  Office equipment </t>
  </si>
  <si>
    <t xml:space="preserve">   9.  Other tangible fixed assets</t>
  </si>
  <si>
    <t>Total I</t>
  </si>
  <si>
    <t>II. INTANGIBLE FIXED ASSETS</t>
  </si>
  <si>
    <t xml:space="preserve">   10. Incoropration and expansion costs</t>
  </si>
  <si>
    <t xml:space="preserve">   11. Products from development activities</t>
  </si>
  <si>
    <t xml:space="preserve">   12. Patents, licenses, concession rights, </t>
  </si>
  <si>
    <t xml:space="preserve">         know-how, and trade marks</t>
  </si>
  <si>
    <t xml:space="preserve">   13. Software</t>
  </si>
  <si>
    <t xml:space="preserve">   14. Other intAngible fixed assets</t>
  </si>
  <si>
    <t>Total II</t>
  </si>
  <si>
    <t>III. LONG-TERM INVESTMENTS</t>
  </si>
  <si>
    <t xml:space="preserve">   15. Controling Interest</t>
  </si>
  <si>
    <t xml:space="preserve">   16. Significant Interest</t>
  </si>
  <si>
    <t xml:space="preserve">   17. Minority Interest</t>
  </si>
  <si>
    <t xml:space="preserve">   18. Investment Property</t>
  </si>
  <si>
    <t xml:space="preserve">   19. Other long-tern investments</t>
  </si>
  <si>
    <t>Total III</t>
  </si>
  <si>
    <t>IV.  GOOWILL</t>
  </si>
  <si>
    <t>Total ( I + II + III + IV )</t>
  </si>
  <si>
    <t>Chief accountant</t>
  </si>
  <si>
    <t>APPENDIX 2</t>
  </si>
  <si>
    <t>RECEIVABLES, PAYABLES AND SECURED LOANS</t>
  </si>
  <si>
    <t>I. RECEIVABLES</t>
  </si>
  <si>
    <t xml:space="preserve">Total </t>
  </si>
  <si>
    <t>Level of liquidity</t>
  </si>
  <si>
    <t>Amount</t>
  </si>
  <si>
    <t>upto 1 year</t>
  </si>
  <si>
    <t>8. Загуба от обичайна дейност</t>
  </si>
  <si>
    <t>9. извънредни приходи</t>
  </si>
  <si>
    <t>Общо приходи (1+2+3+4+5+6+7+9)</t>
  </si>
  <si>
    <t>10. Счетоводна загуба (общо приходи - общо разходи)</t>
  </si>
  <si>
    <t>11. Загуба (10+ред 11 и 12 от раздел А)</t>
  </si>
  <si>
    <t>Всичко (Общо разходи +11+12+13)</t>
  </si>
  <si>
    <t>Всичко (Общо приходи + 11)</t>
  </si>
  <si>
    <t>Записан капитал</t>
  </si>
  <si>
    <t>Премии от емисии</t>
  </si>
  <si>
    <t>Резерв от последващи оценки</t>
  </si>
  <si>
    <t>Законови</t>
  </si>
  <si>
    <t>Резерв, свързан с изкупени особствени акции</t>
  </si>
  <si>
    <t>Финансов резултат от минали години</t>
  </si>
  <si>
    <t>Неразпределена печалба</t>
  </si>
  <si>
    <t>Непокрита загуба</t>
  </si>
  <si>
    <t>Текуща печалба/загуба</t>
  </si>
  <si>
    <t>Общо собствен капитал</t>
  </si>
  <si>
    <t>1. Салдо в началото на отчетния период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</si>
  <si>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</si>
  <si>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</si>
  <si>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</si>
  <si>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т.ч.</t>
  </si>
  <si>
    <t xml:space="preserve"> - увеличения</t>
  </si>
  <si>
    <t xml:space="preserve"> - намаления</t>
  </si>
  <si>
    <t>6. Финансов резултат за текущия период</t>
  </si>
  <si>
    <t>7. Разпределения на печалбата, в т.ч.</t>
  </si>
  <si>
    <t xml:space="preserve"> - за дивиденти</t>
  </si>
  <si>
    <t>8. Покриване на загуба</t>
  </si>
  <si>
    <t>9. Последващи оценки на активи и пасиви</t>
  </si>
  <si>
    <t>10. Други изменения на собствения капитал</t>
  </si>
  <si>
    <t>11.Салдо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</si>
  <si>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</si>
  <si>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(11±12)</t>
  </si>
  <si>
    <t>Справка за нетекущите (дълготрайните) активи</t>
  </si>
  <si>
    <t>Отчетна стойност на нетекущите (дълготрайните) активи</t>
  </si>
  <si>
    <t>Последваща оценка</t>
  </si>
  <si>
    <t>Преоценена стойност</t>
  </si>
  <si>
    <t>Преоценена амортизация в края на периода (11+12-13)</t>
  </si>
  <si>
    <t>Балансова стойност в края на периода         (7-14)</t>
  </si>
  <si>
    <t>1. Продукти от развойна дейност</t>
  </si>
  <si>
    <t>2. Концесии, патенти, лизенции, търгавски марки, програмни продукти, и други подобни права и активи</t>
  </si>
  <si>
    <t>3. Търговска репутация</t>
  </si>
  <si>
    <t>4. Предоставени аванси и нематериални активи в процес на изграждане</t>
  </si>
  <si>
    <t>II. Дълготрайни материални активи</t>
  </si>
  <si>
    <t>1. Земи и сгради, в т.ч.</t>
  </si>
  <si>
    <t xml:space="preserve"> - земи</t>
  </si>
  <si>
    <t xml:space="preserve"> 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</si>
  <si>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</si>
  <si>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</si>
  <si>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</si>
  <si>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IIІ. Дългосрочни финансови активи</t>
  </si>
  <si>
    <t>1. Акции и дялове в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</si>
  <si>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</si>
  <si>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</si>
  <si>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</si>
  <si>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</si>
  <si>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</si>
  <si>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7. Изкупени собствени акции</t>
  </si>
  <si>
    <t>Общо за група III</t>
  </si>
  <si>
    <t>Общо за група IІ</t>
  </si>
  <si>
    <t>Общо за група I</t>
  </si>
  <si>
    <t>IV. Отсрочени данъци</t>
  </si>
  <si>
    <t>Общо нетекущи (дълготрайни) активи (I+II+III+IV+V)</t>
  </si>
  <si>
    <t>APPENDIX 4</t>
  </si>
  <si>
    <t>PARTICIPATIONS IN OTHER COMPANIES</t>
  </si>
  <si>
    <t>Percentage of</t>
  </si>
  <si>
    <t>Investments</t>
  </si>
  <si>
    <t>Name of the entities in which</t>
  </si>
  <si>
    <t>the ownership</t>
  </si>
  <si>
    <t>in securities</t>
  </si>
  <si>
    <t>the company has interest</t>
  </si>
  <si>
    <t xml:space="preserve">of the </t>
  </si>
  <si>
    <t>in the equity of</t>
  </si>
  <si>
    <t>traded on the</t>
  </si>
  <si>
    <t>not traded on the</t>
  </si>
  <si>
    <t>equity</t>
  </si>
  <si>
    <t>the subsidiary</t>
  </si>
  <si>
    <t>Stock</t>
  </si>
  <si>
    <t>investment</t>
  </si>
  <si>
    <t>Exchange</t>
  </si>
  <si>
    <t>А. IN THE COUNTRY</t>
  </si>
  <si>
    <t xml:space="preserve">   I.   Subsidiary companies</t>
  </si>
  <si>
    <t xml:space="preserve">   II.  Associated companies</t>
  </si>
  <si>
    <t xml:space="preserve">   III. Other companies</t>
  </si>
  <si>
    <t xml:space="preserve">   Total of А (I + II + III)</t>
  </si>
  <si>
    <t>B. ABROAD</t>
  </si>
  <si>
    <t xml:space="preserve">   Total of B (I + II + III)</t>
  </si>
  <si>
    <t>APPENDIX 8</t>
  </si>
  <si>
    <t>TAX TEMPORARY DIFFERENCES</t>
  </si>
  <si>
    <t xml:space="preserve">Taxable temporary </t>
  </si>
  <si>
    <t>Deductible temporary</t>
  </si>
  <si>
    <t>differences</t>
  </si>
  <si>
    <t>Amounts</t>
  </si>
  <si>
    <t>Amounts for the tax</t>
  </si>
  <si>
    <t>Amuounts of the</t>
  </si>
  <si>
    <t>Amuounts for the tax</t>
  </si>
  <si>
    <t xml:space="preserve">Types of </t>
  </si>
  <si>
    <t>of the</t>
  </si>
  <si>
    <t>temporary differences</t>
  </si>
  <si>
    <t>temporary</t>
  </si>
  <si>
    <t>Temporary differences</t>
  </si>
  <si>
    <t>Municipal</t>
  </si>
  <si>
    <t xml:space="preserve">Corporate </t>
  </si>
  <si>
    <t>Corporate</t>
  </si>
  <si>
    <t>tax</t>
  </si>
  <si>
    <t>I.  AT THE BEGINNING OF THE YEAR</t>
  </si>
  <si>
    <t>1. Differences between the accounting depreciation expenses</t>
  </si>
  <si>
    <t xml:space="preserve">    and the depreciation expenses, recognized for tax purposes </t>
  </si>
  <si>
    <t>2. From valuation of inventory according to art.22 of the Accountancy Law</t>
  </si>
  <si>
    <t xml:space="preserve">3. Thin capitalisation according to art.26 of Corporate Income Tax Law </t>
  </si>
  <si>
    <t>4. Provisions</t>
  </si>
  <si>
    <t>5. Other differences</t>
  </si>
  <si>
    <t xml:space="preserve">II. DIFFERENCES RECOGNIZED DURING THE YEAR </t>
  </si>
  <si>
    <t xml:space="preserve">III. DIFFERENCES RELEASED DURING THE YEAR </t>
  </si>
  <si>
    <t>IV. ADJUSTMENTS OF THE TAX</t>
  </si>
  <si>
    <t xml:space="preserve">      TEMPORARY DIFFERENCES</t>
  </si>
  <si>
    <t>V. AT THE END OF THE YEAR</t>
  </si>
  <si>
    <t xml:space="preserve">   Total V (I + II - III +/- IV):</t>
  </si>
  <si>
    <t xml:space="preserve">             Парични потоци, свързани с трудови възнаграждения</t>
  </si>
  <si>
    <t xml:space="preserve">             Платени и възстановени данъци върху печалбата</t>
  </si>
  <si>
    <r>
      <t xml:space="preserve">Сума </t>
    </r>
    <r>
      <rPr>
        <i/>
        <sz val="9"/>
        <rFont val="Times New Roman Cyr"/>
        <family val="1"/>
      </rPr>
      <t>(хил. лева)</t>
    </r>
  </si>
  <si>
    <t>(хил. лева)</t>
  </si>
  <si>
    <t>Наименование на паричните потоци</t>
  </si>
  <si>
    <t xml:space="preserve">             1.   Финансов резултат от отчета за приходи и разходи</t>
  </si>
  <si>
    <t xml:space="preserve">             2.   Начислен данък върху печалбата</t>
  </si>
  <si>
    <t xml:space="preserve">             3.   Резултат от извънредни операции</t>
  </si>
  <si>
    <t xml:space="preserve">             Счетоводна печалба преди данъци и извънредни операции</t>
  </si>
  <si>
    <t xml:space="preserve">             4.   Безналични сделки и операции</t>
  </si>
  <si>
    <t xml:space="preserve">                  а)   амортизации</t>
  </si>
  <si>
    <t xml:space="preserve">                  б)   разлики от валутни курсове</t>
  </si>
  <si>
    <t xml:space="preserve">                  в)   начислени лихви</t>
  </si>
  <si>
    <t xml:space="preserve">                  д)   печалба от продажба на дълготрайни активи</t>
  </si>
  <si>
    <t xml:space="preserve">             Печалба от основната дейност преди промени в оборотния капитал</t>
  </si>
  <si>
    <t xml:space="preserve">             5.   Изменение в оборотния капитал</t>
  </si>
  <si>
    <t xml:space="preserve">                  а)   изменение на материалните запаси </t>
  </si>
  <si>
    <t xml:space="preserve">                  б)   изменение на вземанията</t>
  </si>
  <si>
    <t xml:space="preserve">                  в)   изменение на задълженията</t>
  </si>
  <si>
    <t xml:space="preserve">                  г)   платени данъци върху печалбата</t>
  </si>
  <si>
    <t xml:space="preserve">             6.   Парични потоци от извънредни пера</t>
  </si>
  <si>
    <t xml:space="preserve">             7.   Парични наличности от оперативна дейност</t>
  </si>
  <si>
    <t xml:space="preserve">             4.   Постъпления от лихви</t>
  </si>
  <si>
    <t xml:space="preserve">             5.   Продажба на дълготрайни активи</t>
  </si>
  <si>
    <t xml:space="preserve">             4.   Interest received</t>
  </si>
  <si>
    <t xml:space="preserve">             Парични потоци, свързани с краткосрочни финансови активи, държани за търговски цели</t>
  </si>
  <si>
    <t xml:space="preserve">             Парични потоци, свързани с лихви, комисиони, дивиденти и други подобни</t>
  </si>
  <si>
    <t xml:space="preserve">             Парични потоци от положителни и отрицателни валутни курсови разлики</t>
  </si>
  <si>
    <t xml:space="preserve">             Парични потоци от допълнителни вноски и връщането им на собствениците </t>
  </si>
  <si>
    <t>А. Записан, но невнесен капитал</t>
  </si>
  <si>
    <t>Б. Нетекущи (дългорайни) активи</t>
  </si>
  <si>
    <t>Концесии, панетни,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</si>
  <si>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</si>
  <si>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</si>
  <si>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I. Нематериални активи</t>
  </si>
  <si>
    <t>Земи и сгради, в т.ч.</t>
  </si>
  <si>
    <t>- сгради</t>
  </si>
  <si>
    <t>- земи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</si>
  <si>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</si>
  <si>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</si>
  <si>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аквиви в процес на изграждане</t>
  </si>
  <si>
    <t>IІ. Дълготрайни материални активи</t>
  </si>
  <si>
    <t>Общо за група ІI:</t>
  </si>
  <si>
    <t>Акции и дялове в предприятия от група</t>
  </si>
  <si>
    <t>Предоставени заеми на предприятие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</si>
  <si>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</si>
  <si>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</si>
  <si>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</si>
  <si>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Други заеми</t>
  </si>
  <si>
    <t>номинална стойност ................... хил.лв</t>
  </si>
  <si>
    <t>ІV. Отсрочени данъци:</t>
  </si>
  <si>
    <t>В. Текущи (краткотрайни) активи</t>
  </si>
  <si>
    <t>Суровини и материали</t>
  </si>
  <si>
    <t>Продукция и стоки, в т.ч.</t>
  </si>
  <si>
    <t>- продукция</t>
  </si>
  <si>
    <t>- стоки</t>
  </si>
  <si>
    <t>Предоставени аванси</t>
  </si>
  <si>
    <t>II. Вземания</t>
  </si>
  <si>
    <t>Вземания от клиенти и доставчици, в т.ч.</t>
  </si>
  <si>
    <t>- над 1 година</t>
  </si>
  <si>
    <t>ГОДИШЕН ФИНАНСОВ ОТЧЕТ</t>
  </si>
  <si>
    <t>Вземания от предприятия от група в т.ч.</t>
  </si>
  <si>
    <t>IІI. Инвестиции</t>
  </si>
  <si>
    <t>Други инвестиции</t>
  </si>
  <si>
    <t>IV. Парични средства, в т.ч.</t>
  </si>
  <si>
    <t>- в брой</t>
  </si>
  <si>
    <t>- в безсрочни сметки (депозити)</t>
  </si>
  <si>
    <t>Общо за група ІІI:</t>
  </si>
  <si>
    <t>Г. Разходи за бъдещи периоди</t>
  </si>
  <si>
    <t>Сума на актива (А+Б+В+Г)</t>
  </si>
  <si>
    <t>I. Записан капитал</t>
  </si>
  <si>
    <t>ІI. Премии от емисии</t>
  </si>
  <si>
    <t xml:space="preserve">ІІІ.Резерв от последващи оценки </t>
  </si>
  <si>
    <t>IV. Резерви</t>
  </si>
  <si>
    <t>Законови резерви</t>
  </si>
  <si>
    <t>Резерв, свързан с изкупени собствени акции</t>
  </si>
  <si>
    <t>Резерв, съгласно учредителен акт</t>
  </si>
  <si>
    <t>Други резерви</t>
  </si>
  <si>
    <t>V. Натрупана печалба (загуба) от минали години</t>
  </si>
  <si>
    <t>Общо за група V:</t>
  </si>
  <si>
    <t>VІ.Текуща печалба (загуба)</t>
  </si>
  <si>
    <t>Б. Провизии и сходни задължения</t>
  </si>
  <si>
    <t>Провизии за пенсии и други подобни задължения</t>
  </si>
  <si>
    <t>Провизии за данъци, в т.ч.</t>
  </si>
  <si>
    <t>- отсрочени данъци</t>
  </si>
  <si>
    <t>Други провизии и сходни задължения</t>
  </si>
  <si>
    <t>12. Other short - term receivables, incluiding:</t>
  </si>
  <si>
    <t xml:space="preserve">       - claims against suppliers </t>
  </si>
  <si>
    <t xml:space="preserve">       - claims against emploeed for shortage</t>
  </si>
  <si>
    <t xml:space="preserve">       - receivables from the social insurance</t>
  </si>
  <si>
    <t>Total:</t>
  </si>
  <si>
    <t>II. LIABILITIES</t>
  </si>
  <si>
    <t>Total amount</t>
  </si>
  <si>
    <t>Due</t>
  </si>
  <si>
    <t>Amount of</t>
  </si>
  <si>
    <t>within 1 year</t>
  </si>
  <si>
    <t>after 1 year</t>
  </si>
  <si>
    <t>security</t>
  </si>
  <si>
    <t>Long-terms liabilities</t>
  </si>
  <si>
    <t>13. Amount payable to related parties, including:</t>
  </si>
  <si>
    <t xml:space="preserve">       - assets and services supplied</t>
  </si>
  <si>
    <t>14. Bank loans received , including</t>
  </si>
  <si>
    <t xml:space="preserve">       - overdue up to 3 years</t>
  </si>
  <si>
    <t>Съставител:</t>
  </si>
  <si>
    <t>Заверил:</t>
  </si>
  <si>
    <t>Други вземания</t>
  </si>
  <si>
    <t xml:space="preserve">                                                                                            Съставител:</t>
  </si>
  <si>
    <t xml:space="preserve">                    Ръководител:</t>
  </si>
  <si>
    <t xml:space="preserve"> 10. Construction in progress</t>
  </si>
  <si>
    <t xml:space="preserve">       - overdue for more than 3 years</t>
  </si>
  <si>
    <t>15. Payables of commercial credits received</t>
  </si>
  <si>
    <t>16. Deffered taxation</t>
  </si>
  <si>
    <t>17. Other long-term liabilities , including:</t>
  </si>
  <si>
    <t xml:space="preserve">       - debentures </t>
  </si>
  <si>
    <t xml:space="preserve">       - advances</t>
  </si>
  <si>
    <t xml:space="preserve">       - finance lease payables</t>
  </si>
  <si>
    <t xml:space="preserve">Short term liablities </t>
  </si>
  <si>
    <t>18.Amounts payable to related parties, including:</t>
  </si>
  <si>
    <t xml:space="preserve">       - for supplies of assets and services</t>
  </si>
  <si>
    <t xml:space="preserve">       - dividends </t>
  </si>
  <si>
    <t>19. Bank loans payable, including:</t>
  </si>
  <si>
    <t xml:space="preserve">       - overdue</t>
  </si>
  <si>
    <t>20. Payables of commercial credits received</t>
  </si>
  <si>
    <t>21. Payables to suppliers</t>
  </si>
  <si>
    <t>22. Advances received</t>
  </si>
  <si>
    <t>23. State budget payables, including.:</t>
  </si>
  <si>
    <t xml:space="preserve">       - other taxes</t>
  </si>
  <si>
    <t>24. Payables to personnel</t>
  </si>
  <si>
    <t xml:space="preserve">25. Social insurance payables </t>
  </si>
  <si>
    <t>26. Other short-term liabilities</t>
  </si>
  <si>
    <t>III. PROVISIONS</t>
  </si>
  <si>
    <t>Total</t>
  </si>
  <si>
    <t xml:space="preserve">At the end of </t>
  </si>
  <si>
    <t>1. Provisions for doutful trade receivables</t>
  </si>
  <si>
    <t>2. Provisions for bad trade receivables</t>
  </si>
  <si>
    <t>3. Other provisions</t>
  </si>
  <si>
    <t>APPENDIX 3</t>
  </si>
  <si>
    <t>SECURITIES</t>
  </si>
  <si>
    <t>Type nad number of securities</t>
  </si>
  <si>
    <t>Revaluation according to</t>
  </si>
  <si>
    <t>Ravalued</t>
  </si>
  <si>
    <t>ordinary</t>
  </si>
  <si>
    <t>priviliged</t>
  </si>
  <si>
    <t>covertible</t>
  </si>
  <si>
    <t>cost</t>
  </si>
  <si>
    <t>art.25 of Accountancy Law</t>
  </si>
  <si>
    <t>amount</t>
  </si>
  <si>
    <t>I.  SHORT-TERM INVESTMENTS IN SECURITIES</t>
  </si>
  <si>
    <t xml:space="preserve">   1. Shares</t>
  </si>
  <si>
    <t xml:space="preserve">   2. Own shares purchased back</t>
  </si>
  <si>
    <t xml:space="preserve">   3. Bonds</t>
  </si>
  <si>
    <t xml:space="preserve">   4. Own debenure bonds purchased back</t>
  </si>
  <si>
    <t xml:space="preserve">            - overdue loans in foreign currency</t>
  </si>
  <si>
    <t xml:space="preserve">       2.  Interest expenses on long- term loans, including :</t>
  </si>
  <si>
    <t xml:space="preserve">       3.  Interes expenses related to participations</t>
  </si>
  <si>
    <t xml:space="preserve">       4.  Interest expenses for late salary payments</t>
  </si>
  <si>
    <t xml:space="preserve">       5.  Interest expenses on state receivables</t>
  </si>
  <si>
    <t xml:space="preserve">       6.  Other interest expenses</t>
  </si>
  <si>
    <t xml:space="preserve">      Total I:</t>
  </si>
  <si>
    <t>II.   INTEREST INCOME</t>
  </si>
  <si>
    <t xml:space="preserve">       1.  Interest income from current and deposit bank acounts</t>
  </si>
  <si>
    <t xml:space="preserve">       2.  Interest income from long-term loans granted </t>
  </si>
  <si>
    <t xml:space="preserve">       3.  Interest income from short-term loans granted</t>
  </si>
  <si>
    <t xml:space="preserve">       4.  Other interest income</t>
  </si>
  <si>
    <t xml:space="preserve">      Total II:</t>
  </si>
  <si>
    <t>APPENDIX 6</t>
  </si>
  <si>
    <t>EXTRAORDINARY INCOME AND EXPENSES</t>
  </si>
  <si>
    <t>I.    EXTRAORDINARY INCOME</t>
  </si>
  <si>
    <t xml:space="preserve">       1.  Liabilies written-off</t>
  </si>
  <si>
    <t xml:space="preserve">       2.  Fines and  penalties received</t>
  </si>
  <si>
    <t xml:space="preserve">       3.  Surplus of inventories and other assets</t>
  </si>
  <si>
    <t xml:space="preserve">       4.  Other extraordinary income , including .:</t>
  </si>
  <si>
    <t xml:space="preserve">            - gains on liquidation of tangible fixed assets</t>
  </si>
  <si>
    <t xml:space="preserve">            - amounts deducted from employees' salaries for low quality output </t>
  </si>
  <si>
    <t xml:space="preserve">             3.   Покупка на дълготрайни материални активи</t>
  </si>
  <si>
    <t>CASH FLOW STATEMENT</t>
  </si>
  <si>
    <t xml:space="preserve">Amount in BGN '000 </t>
  </si>
  <si>
    <t>Description of cash flows</t>
  </si>
  <si>
    <t xml:space="preserve">prior </t>
  </si>
  <si>
    <t xml:space="preserve">current </t>
  </si>
  <si>
    <t>I.    CASH AVAILABLE AS OF JANUARY 1</t>
  </si>
  <si>
    <t>2200</t>
  </si>
  <si>
    <t>II.  CASH FLOWS FROM OPERATING ACTIVITIES</t>
  </si>
  <si>
    <t xml:space="preserve">       А.  Cash receipts</t>
  </si>
  <si>
    <t xml:space="preserve">             1.   Cash receipts from customers</t>
  </si>
  <si>
    <t>2221</t>
  </si>
  <si>
    <t xml:space="preserve">             2.   Cash receipts from other debtrors</t>
  </si>
  <si>
    <t>2222</t>
  </si>
  <si>
    <t xml:space="preserve">             3.   Government grants and financial aid received in cash</t>
  </si>
  <si>
    <t>2223</t>
  </si>
  <si>
    <t xml:space="preserve">             6.   Payments for services and acquisition of assets </t>
  </si>
  <si>
    <t>2246</t>
  </si>
  <si>
    <t xml:space="preserve">             7.   Other payments</t>
  </si>
  <si>
    <t>2247</t>
  </si>
  <si>
    <t xml:space="preserve">             Total payments</t>
  </si>
  <si>
    <t>2248</t>
  </si>
  <si>
    <t xml:space="preserve">       C. Net cash flow from operations </t>
  </si>
  <si>
    <t>2250</t>
  </si>
  <si>
    <t>III. CASH FLOW FROM INVESTING ACTIVITIES</t>
  </si>
  <si>
    <t xml:space="preserve">       А.  Cash receipts from investing activities</t>
  </si>
  <si>
    <t xml:space="preserve">             1.   Proceeds from sales of option contracts</t>
  </si>
  <si>
    <t>2351</t>
  </si>
  <si>
    <t xml:space="preserve">             2.   Proceeds from sales of financial assets</t>
  </si>
  <si>
    <t>2352</t>
  </si>
  <si>
    <t>постъпления</t>
  </si>
  <si>
    <t>плащания</t>
  </si>
  <si>
    <t>нетен поток</t>
  </si>
  <si>
    <t xml:space="preserve">             Парични потоци, свързани с търговски контрагенти</t>
  </si>
  <si>
    <t xml:space="preserve">             Плащания при разпределение на печалби</t>
  </si>
  <si>
    <t xml:space="preserve">             Всичко парични потоци от основна дейност (А)</t>
  </si>
  <si>
    <t xml:space="preserve">       Б.  Парични потоци от инвестиционна дейност</t>
  </si>
  <si>
    <t xml:space="preserve">             Парични потоци, свързани с дълготрайни активи</t>
  </si>
  <si>
    <t xml:space="preserve">             Парични потоци, свързани с краткосрочни финансови активи</t>
  </si>
  <si>
    <t xml:space="preserve">             Парични потоци от бизнескомбинации - придобивания</t>
  </si>
  <si>
    <t xml:space="preserve">             Други парични потоци от основната дейност</t>
  </si>
  <si>
    <t xml:space="preserve">             Всичко парични потоци от инвестиционна дейност (Б)</t>
  </si>
  <si>
    <t xml:space="preserve">       В.  Парични потоци от финансова дейност</t>
  </si>
  <si>
    <t xml:space="preserve">             Парични потоци от емитиране и обратно придобиване на ценни книжа</t>
  </si>
  <si>
    <t xml:space="preserve">             Парични потоци, свързани с получени или предоставени заеми</t>
  </si>
  <si>
    <t xml:space="preserve">             Плащания на задължения по лизингови договори</t>
  </si>
  <si>
    <t xml:space="preserve">             Други парични потоци от финансова дейност</t>
  </si>
  <si>
    <t xml:space="preserve">             Всичко парични потоци от финансова дейност (В)</t>
  </si>
  <si>
    <t xml:space="preserve">       Г.  Изменение на паричните средства през периода (А + Б + В)</t>
  </si>
  <si>
    <t xml:space="preserve">       А.  Парични потоци от основната дейност</t>
  </si>
  <si>
    <t>Резерви</t>
  </si>
  <si>
    <t xml:space="preserve">A. Разходи </t>
  </si>
  <si>
    <t>1. Намаление на запасите от продукция и незавършено производство</t>
  </si>
  <si>
    <t>2. Разходи за суровини, материали и външни услуги, в т.ч.</t>
  </si>
  <si>
    <t>а) суровини и материали</t>
  </si>
  <si>
    <t>б) външни услуги</t>
  </si>
  <si>
    <t>3. Разходи за персонала, в т.ч.</t>
  </si>
  <si>
    <t>а) разходи за възнаграждения</t>
  </si>
  <si>
    <t>б) разходи за осигуровки, в т.ч.</t>
  </si>
  <si>
    <t xml:space="preserve"> - осигуровки, свързани с пенсии</t>
  </si>
  <si>
    <t>4. Разходи за амортизация и обезценка, в т.ч.</t>
  </si>
  <si>
    <t>а) разходи за амортизация и обезценка на дълготрайни материални и нематериални активи, в т.ч.</t>
  </si>
  <si>
    <t xml:space="preserve"> - разходи за амортизация</t>
  </si>
  <si>
    <t xml:space="preserve"> - разходи от обезценка</t>
  </si>
  <si>
    <t>б) разходи от обезценка на текущи (краткотрайни) активи</t>
  </si>
  <si>
    <t>5. Други разходи, в т.ч.</t>
  </si>
  <si>
    <t>а) балансова стойност на продадените активи</t>
  </si>
  <si>
    <t>б) провизии</t>
  </si>
  <si>
    <t>І. Разходи за оперативна дейност</t>
  </si>
  <si>
    <t>Общо разходи за оперативна дейност (1+2+3+4+5)</t>
  </si>
  <si>
    <t>х</t>
  </si>
  <si>
    <t>б) отрицателни разлики от операции с финансови активи</t>
  </si>
  <si>
    <t>Вземания свързани с асоциирани и смесени предприятия, в т.ч</t>
  </si>
  <si>
    <t>- Други задължения, в.т.ч.</t>
  </si>
  <si>
    <t>6. Разходи от обезценка на финансови активи, включително инвестициите, признати като текущи (краткотрайни) активи, в т.ч.</t>
  </si>
  <si>
    <t xml:space="preserve"> - отрицателни разлики от промяна на валутни курсове</t>
  </si>
  <si>
    <t>7. Разходи за лихви и други финансови разходи, в т.ч.</t>
  </si>
  <si>
    <t>а) разходи, свързани с предприятия от група</t>
  </si>
  <si>
    <t>8. Печалба от обичайна дейност</t>
  </si>
  <si>
    <t>9. Извънредни разходи</t>
  </si>
  <si>
    <t>Общо финансови разходи (6+7)</t>
  </si>
  <si>
    <t>Общо разходи (1+2+3+4+5+6+7+9)</t>
  </si>
  <si>
    <t>10. Счетоводна печалба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</si>
  <si>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</si>
  <si>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</si>
  <si>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(10-11-12)</t>
  </si>
  <si>
    <t>Б. Приходи</t>
  </si>
  <si>
    <t>1. Нетни приходи от продажби, в т.ч.</t>
  </si>
  <si>
    <t>а) продукция</t>
  </si>
  <si>
    <t>б) стоки</t>
  </si>
  <si>
    <t>в) услуги</t>
  </si>
  <si>
    <t>2. Увеличение на запасите от продукция и незавршено производство</t>
  </si>
  <si>
    <t>3. Разходи за придобиване на активи по стопански начин</t>
  </si>
  <si>
    <t>4. Други приходи, в т.ч.</t>
  </si>
  <si>
    <t xml:space="preserve"> - приходи от финансирания</t>
  </si>
  <si>
    <t>Общо приходи от оперативна дейност (1+2+3+4)</t>
  </si>
  <si>
    <t>5. Приходи от участия в дъщерни, асоциирани и смесени предприятия, в т.ч.</t>
  </si>
  <si>
    <t xml:space="preserve"> - приходи от участия в предприятия от група</t>
  </si>
  <si>
    <t>6. Приходи от други инвестиции и заеми, признати като нетекущи (дългосрочни) активи, в т.ч.</t>
  </si>
  <si>
    <t xml:space="preserve"> - приходи от предприятия от група</t>
  </si>
  <si>
    <t>7. Други лихви и финансови приходи, в т.ч.</t>
  </si>
  <si>
    <t>а) приходи от предприятия от група</t>
  </si>
  <si>
    <t>б) положителни разлики от операции с финасови активи</t>
  </si>
  <si>
    <t>в) положителни разлики от промяна на валутни курсове</t>
  </si>
  <si>
    <t>ІІ. Финансови разходи</t>
  </si>
  <si>
    <t>Общо финансови приходи (5+6+7)</t>
  </si>
  <si>
    <t>ІІ. Финансови приходи</t>
  </si>
  <si>
    <t>периода</t>
  </si>
  <si>
    <t xml:space="preserve">            -  mark up of the cost of shortages </t>
  </si>
  <si>
    <t xml:space="preserve">            - donated assets</t>
  </si>
  <si>
    <t xml:space="preserve">            - written-off /paid , settled/ provisioned doubtful or bad receivables from prior years sales</t>
  </si>
  <si>
    <t xml:space="preserve">            - other </t>
  </si>
  <si>
    <t>II.  EXTRAORDINARY EXPENSES</t>
  </si>
  <si>
    <t>АКТИВ</t>
  </si>
  <si>
    <t>ПАСИВ</t>
  </si>
  <si>
    <t>Общо за група I:</t>
  </si>
  <si>
    <t>Общо за група III:</t>
  </si>
  <si>
    <t>Общо за група IV:</t>
  </si>
  <si>
    <t>I. Материални запаси</t>
  </si>
  <si>
    <t>I. Нетни приходи от продажби на:</t>
  </si>
  <si>
    <t>III. Дългосрочни финансови активи</t>
  </si>
  <si>
    <t xml:space="preserve">       4.  Authorised share capital</t>
  </si>
  <si>
    <t xml:space="preserve">       5.  Losses not covered</t>
  </si>
  <si>
    <t>III.  CURRENT PERIOD RESULT</t>
  </si>
  <si>
    <t xml:space="preserve">       1.  Profit</t>
  </si>
  <si>
    <t xml:space="preserve">       2.  Loss</t>
  </si>
  <si>
    <t>Amount in BGN  '000</t>
  </si>
  <si>
    <t xml:space="preserve"> Unofficial translation from Bulgarian</t>
  </si>
  <si>
    <t>NET ASSETS</t>
  </si>
  <si>
    <t xml:space="preserve">   TOTAL  SHAREHOLDERS' EQUITY "G":</t>
  </si>
  <si>
    <t>Съставител (предприятие)</t>
  </si>
  <si>
    <t xml:space="preserve">Град, (село) ул. </t>
  </si>
  <si>
    <t>БУЛСТАТ</t>
  </si>
  <si>
    <t>Вид дейност</t>
  </si>
  <si>
    <t>Address</t>
  </si>
  <si>
    <t>Type of Activity</t>
  </si>
  <si>
    <t>Град, (село) ул.</t>
  </si>
  <si>
    <t>БАЛАНС</t>
  </si>
  <si>
    <t>Раздели, групи, статии</t>
  </si>
  <si>
    <t>Шифър</t>
  </si>
  <si>
    <t>предходна</t>
  </si>
  <si>
    <t>година</t>
  </si>
  <si>
    <t>а</t>
  </si>
  <si>
    <t>б</t>
  </si>
  <si>
    <t xml:space="preserve">             3.   Получени краткосрочни заеми</t>
  </si>
  <si>
    <t xml:space="preserve">             4.   Proceeds from sales of fixed assets</t>
  </si>
  <si>
    <t>Гл.счетоводител:</t>
  </si>
  <si>
    <t>Ръководител:</t>
  </si>
  <si>
    <t>ОТЧЕТ ЗА ПРИХОДИТЕ И РАЗХОДИТЕ</t>
  </si>
  <si>
    <t>Наименование на приходите и разходите</t>
  </si>
  <si>
    <t>текуща</t>
  </si>
  <si>
    <t>ОТЧЕТ ЗА ПАРИЧНИЯ ПОТОК</t>
  </si>
  <si>
    <t>I.    НАЛИЧНОСТ НА ПАРИЧНИ СРЕДСТВА към 1 януари</t>
  </si>
  <si>
    <t>II.  ПАРИЧНИ ПОТОЦИ ОТ ОПЕРАТИВНА ДЕЙНОСТ</t>
  </si>
  <si>
    <t>III. ПАРИЧНИ ПОТОЦИ ОТ ИНВЕСТИЦИОННА ДЕЙНОСТ</t>
  </si>
  <si>
    <t xml:space="preserve">       А.  Постъпления от инвестиционна дейност</t>
  </si>
  <si>
    <t xml:space="preserve">             1.   Продажба на опционни договори</t>
  </si>
  <si>
    <t xml:space="preserve">             2.   Продажба на финансови активи</t>
  </si>
  <si>
    <t xml:space="preserve">             3.   Постъпления от дивиденти</t>
  </si>
  <si>
    <t xml:space="preserve">             Всичко постъпления от инвестиционна дейност</t>
  </si>
  <si>
    <t xml:space="preserve">       Б.  Плащания за инвестиционна дейност</t>
  </si>
  <si>
    <t xml:space="preserve">             1.   Покупка на опционни договори</t>
  </si>
  <si>
    <t xml:space="preserve">             2.   Покупка на финансови активи</t>
  </si>
  <si>
    <t xml:space="preserve">             4.   Други плащания</t>
  </si>
  <si>
    <t xml:space="preserve">             Всичко плащания за инвестиционна дейност</t>
  </si>
  <si>
    <t xml:space="preserve">       В.  Нетен паричен поток от инвестиционна дейност</t>
  </si>
  <si>
    <t>IV. ПАРИЧНИ ПОТОЦИ ОТ ФИНАНСОВА ДЕЙНОСТ</t>
  </si>
  <si>
    <t xml:space="preserve">       А.  Постъпления от финансова дейност</t>
  </si>
  <si>
    <t xml:space="preserve">             1.   Постъпления от емисия на дялов капитал</t>
  </si>
  <si>
    <t xml:space="preserve">             2.   Получени дългосрочни заеми</t>
  </si>
  <si>
    <t xml:space="preserve">             Всичко постъпления от финансова дейност</t>
  </si>
  <si>
    <t xml:space="preserve">       Б.  Плащания за финансова дейност</t>
  </si>
  <si>
    <t xml:space="preserve">             1.   Изплатени заеми</t>
  </si>
  <si>
    <t xml:space="preserve">             2.   Изплатени лихви по заеми</t>
  </si>
  <si>
    <t xml:space="preserve">             3.   Изплатени дивиденти</t>
  </si>
  <si>
    <t xml:space="preserve">             Всичко плащания за финансова дейност</t>
  </si>
  <si>
    <t xml:space="preserve">       В.  Нетен паричен поток от финансова дейност</t>
  </si>
  <si>
    <t>0011</t>
  </si>
  <si>
    <t>0012</t>
  </si>
  <si>
    <t>0013</t>
  </si>
  <si>
    <t>0014</t>
  </si>
  <si>
    <t>0010</t>
  </si>
  <si>
    <t>0021</t>
  </si>
  <si>
    <t>0022</t>
  </si>
  <si>
    <t>0023</t>
  </si>
  <si>
    <t>0024</t>
  </si>
  <si>
    <t>0025</t>
  </si>
  <si>
    <t>0020</t>
  </si>
  <si>
    <t>0031</t>
  </si>
  <si>
    <t>0032</t>
  </si>
  <si>
    <t>0033</t>
  </si>
  <si>
    <t>0034</t>
  </si>
  <si>
    <t>0035</t>
  </si>
  <si>
    <t>0030</t>
  </si>
  <si>
    <t>0041</t>
  </si>
  <si>
    <t>0042</t>
  </si>
  <si>
    <t>0043</t>
  </si>
  <si>
    <t>0040</t>
  </si>
  <si>
    <t>0050</t>
  </si>
  <si>
    <t>0150</t>
  </si>
  <si>
    <t>0061</t>
  </si>
  <si>
    <t>0062</t>
  </si>
  <si>
    <t>0063</t>
  </si>
  <si>
    <t>0064</t>
  </si>
  <si>
    <t>0065</t>
  </si>
  <si>
    <t>0066</t>
  </si>
  <si>
    <t>0060</t>
  </si>
  <si>
    <t>0071</t>
  </si>
  <si>
    <t>0072</t>
  </si>
  <si>
    <t>0073</t>
  </si>
  <si>
    <t>0074</t>
  </si>
  <si>
    <t>0075</t>
  </si>
  <si>
    <t>0076</t>
  </si>
  <si>
    <t>0077</t>
  </si>
  <si>
    <t>0078</t>
  </si>
  <si>
    <t>0070</t>
  </si>
  <si>
    <t>0081</t>
  </si>
  <si>
    <t>0082</t>
  </si>
  <si>
    <t>0083</t>
  </si>
  <si>
    <t>0080</t>
  </si>
  <si>
    <t>0091</t>
  </si>
  <si>
    <t>0092</t>
  </si>
  <si>
    <t>0093</t>
  </si>
  <si>
    <t>0090</t>
  </si>
  <si>
    <t>0105</t>
  </si>
  <si>
    <t>0200</t>
  </si>
  <si>
    <t>0511</t>
  </si>
  <si>
    <t>0512</t>
  </si>
  <si>
    <t>0513</t>
  </si>
  <si>
    <t>0514</t>
  </si>
  <si>
    <t>0515</t>
  </si>
  <si>
    <t>0510</t>
  </si>
  <si>
    <t>0521</t>
  </si>
  <si>
    <t>0522</t>
  </si>
  <si>
    <t>0520</t>
  </si>
  <si>
    <t>0500</t>
  </si>
  <si>
    <t>0611</t>
  </si>
  <si>
    <t>0605</t>
  </si>
  <si>
    <t>0612</t>
  </si>
  <si>
    <t>0613</t>
  </si>
  <si>
    <t>0614</t>
  </si>
  <si>
    <t>0615</t>
  </si>
  <si>
    <t>0616</t>
  </si>
  <si>
    <t>0617</t>
  </si>
  <si>
    <t>0618</t>
  </si>
  <si>
    <t>0619</t>
  </si>
  <si>
    <t>0610</t>
  </si>
  <si>
    <t>0630</t>
  </si>
  <si>
    <t>0710</t>
  </si>
  <si>
    <t>0720</t>
  </si>
  <si>
    <t>0700</t>
  </si>
  <si>
    <t>0411</t>
  </si>
  <si>
    <t>0412</t>
  </si>
  <si>
    <t>0410</t>
  </si>
  <si>
    <t>0402</t>
  </si>
  <si>
    <t>0430</t>
  </si>
  <si>
    <t>0100</t>
  </si>
  <si>
    <t>0441</t>
  </si>
  <si>
    <t>0442</t>
  </si>
  <si>
    <t>0440</t>
  </si>
  <si>
    <t>0451</t>
  </si>
  <si>
    <t>0452</t>
  </si>
  <si>
    <t>0450</t>
  </si>
  <si>
    <t>0461</t>
  </si>
  <si>
    <t>0462</t>
  </si>
  <si>
    <t>0460</t>
  </si>
  <si>
    <t>0400</t>
  </si>
  <si>
    <t>V.  НАЛИЧНОСТ НА ПАРИЧНИ СРЕДСТВА към 31 декември</t>
  </si>
  <si>
    <t xml:space="preserve">             В това число наличности в подотчетни лица</t>
  </si>
  <si>
    <t xml:space="preserve">             Наличности в касата и по банкови сметки</t>
  </si>
  <si>
    <t>VI. ИЗМЕНЕНИЕ НА ПАРИЧНАТА НАЛИЧНОСТ ПРЕЗ ГОДИНАТА</t>
  </si>
  <si>
    <t>ОТЧЕТ ЗА СОБСТВЕНИЯ КАПИТАЛ</t>
  </si>
  <si>
    <t>Показатели</t>
  </si>
  <si>
    <t>Амортизация</t>
  </si>
  <si>
    <t>на постъпи-</t>
  </si>
  <si>
    <t>на излезли</t>
  </si>
  <si>
    <t>В началото</t>
  </si>
  <si>
    <t>Начислена</t>
  </si>
  <si>
    <t>Отписана</t>
  </si>
  <si>
    <t>В края на</t>
  </si>
  <si>
    <t>01.01.</t>
  </si>
  <si>
    <t>ли през</t>
  </si>
  <si>
    <t>през</t>
  </si>
  <si>
    <t>31.12.</t>
  </si>
  <si>
    <t>Увеличение</t>
  </si>
  <si>
    <t>Намаление</t>
  </si>
  <si>
    <t>на</t>
  </si>
  <si>
    <t>(1+2-3)</t>
  </si>
  <si>
    <t>(4+5-6)</t>
  </si>
  <si>
    <t>(8+9-10)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</si>
  <si>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</si>
  <si>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</si>
  <si>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</si>
  <si>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</si>
  <si>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</si>
  <si>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</si>
  <si>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</si>
  <si>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</si>
  <si>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</si>
  <si>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</si>
  <si>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</si>
  <si>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</si>
  <si>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</si>
  <si>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</si>
  <si>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</si>
  <si>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</si>
  <si>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</si>
  <si>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above 1 year</t>
  </si>
  <si>
    <t xml:space="preserve">1.   Capital not paid in </t>
  </si>
  <si>
    <t>Long-term receivables</t>
  </si>
  <si>
    <t>2.  Amount receivable from related parties including:</t>
  </si>
  <si>
    <t xml:space="preserve">       - loans received</t>
  </si>
  <si>
    <t xml:space="preserve">       - other </t>
  </si>
  <si>
    <t>3. Receivables from commercial credits granted</t>
  </si>
  <si>
    <t>4. Other Amounts Receivable, including:</t>
  </si>
  <si>
    <t xml:space="preserve">       - long tern advances given </t>
  </si>
  <si>
    <t xml:space="preserve">        -finance lease receivables</t>
  </si>
  <si>
    <t xml:space="preserve">       - other</t>
  </si>
  <si>
    <t>Amounts Receivable</t>
  </si>
  <si>
    <t>5. Amounts Receivable from Related Parties,</t>
  </si>
  <si>
    <t xml:space="preserve">       - trade credits granted</t>
  </si>
  <si>
    <t>6.   Trade receivables, including :</t>
  </si>
  <si>
    <t xml:space="preserve">       - doubtful trade receivables</t>
  </si>
  <si>
    <t xml:space="preserve">       1. Petrol AD</t>
  </si>
  <si>
    <t xml:space="preserve">       - bad trade receivables </t>
  </si>
  <si>
    <t>7. Advances Given</t>
  </si>
  <si>
    <t>8. Receivables from commercial credits granted</t>
  </si>
  <si>
    <t>9. Litigations</t>
  </si>
  <si>
    <t>10. Writs</t>
  </si>
  <si>
    <t>11. Refundable Taxes</t>
  </si>
  <si>
    <t xml:space="preserve">       - municipal tax</t>
  </si>
  <si>
    <t xml:space="preserve">       - corporate tax</t>
  </si>
  <si>
    <t xml:space="preserve">       - value added tax</t>
  </si>
  <si>
    <t xml:space="preserve">       - deferred tax asset</t>
  </si>
  <si>
    <t xml:space="preserve">       - other taxes </t>
  </si>
  <si>
    <t xml:space="preserve">       1. …………………………………………………..</t>
  </si>
  <si>
    <t xml:space="preserve">       2. …………………………………………………..</t>
  </si>
  <si>
    <t xml:space="preserve">       3. …………………………………………………..</t>
  </si>
  <si>
    <t xml:space="preserve">       4. …………………………………………………..</t>
  </si>
  <si>
    <t>Заверил</t>
  </si>
  <si>
    <t>Изкупени собствени акции</t>
  </si>
  <si>
    <t>(лева)</t>
  </si>
  <si>
    <t xml:space="preserve">   5. Government securities</t>
  </si>
  <si>
    <t>II. LONG-TERM INVESTMENTS IN SECURITIES</t>
  </si>
  <si>
    <t xml:space="preserve">   2. Bonds</t>
  </si>
  <si>
    <t xml:space="preserve">   3. Government securities</t>
  </si>
  <si>
    <t xml:space="preserve">   4. Investment bonds</t>
  </si>
  <si>
    <t xml:space="preserve">   5. Other documents and rights</t>
  </si>
  <si>
    <t>APPENDIX 5</t>
  </si>
  <si>
    <t>INTEREST INCOME AND EXPENSES</t>
  </si>
  <si>
    <t>Accrued</t>
  </si>
  <si>
    <t>Paid</t>
  </si>
  <si>
    <t>I.    INTEREST EXPENSES</t>
  </si>
  <si>
    <t xml:space="preserve">       1.  Interest expenses on short- term loans, including :</t>
  </si>
  <si>
    <t xml:space="preserve">            - regular loans in BGN</t>
  </si>
  <si>
    <t xml:space="preserve">            - overdue loans in BGN</t>
  </si>
  <si>
    <t xml:space="preserve">            - regular loans in foreign currency</t>
  </si>
  <si>
    <t xml:space="preserve">             5.   Proceeds from sales of fixed assets</t>
  </si>
  <si>
    <t xml:space="preserve">             3.   Purchase of tangible fixed assets</t>
  </si>
  <si>
    <t xml:space="preserve">             4.   Purchase of government bonds</t>
  </si>
  <si>
    <t xml:space="preserve">             3.   Dividends paid</t>
  </si>
  <si>
    <t xml:space="preserve">       C.  Net cash flow from finical activities</t>
  </si>
  <si>
    <t xml:space="preserve">             1.   Result</t>
  </si>
  <si>
    <t xml:space="preserve">             2.   Income taxes</t>
  </si>
  <si>
    <t xml:space="preserve">             3.   Extraordinary charges</t>
  </si>
  <si>
    <t xml:space="preserve">             Result before taxation and extraordinary items</t>
  </si>
  <si>
    <t xml:space="preserve">             4.   Adjustmets for:</t>
  </si>
  <si>
    <t xml:space="preserve">                  а)   deprecatiation</t>
  </si>
  <si>
    <t xml:space="preserve">                  b)   foreign exchange loss/(gain)</t>
  </si>
  <si>
    <t xml:space="preserve">                  c)   interest expemse</t>
  </si>
  <si>
    <t xml:space="preserve">                  d)   profit from sales of fixed assets</t>
  </si>
  <si>
    <t xml:space="preserve">             Operating result before working capital changes</t>
  </si>
  <si>
    <t xml:space="preserve">             5.   Changes in working capital</t>
  </si>
  <si>
    <t xml:space="preserve">                  а)   decrease/(increase) in inventories</t>
  </si>
  <si>
    <t xml:space="preserve">                  b)   decrease/(increase) in trade and other receivables</t>
  </si>
  <si>
    <t xml:space="preserve">                  c)   increase/(decrease) in trade and other payables</t>
  </si>
  <si>
    <t xml:space="preserve">                  d)   income tax paid</t>
  </si>
  <si>
    <t xml:space="preserve">             6.   Cash flows from extraordinary items</t>
  </si>
  <si>
    <t xml:space="preserve">             7.   Net cash from operating activities</t>
  </si>
  <si>
    <t>THIS FORMAT DENOTES AN ERROR - NO</t>
  </si>
  <si>
    <t>THIS FORMAT DENOTES A POTENTIAL ERROR - YES</t>
  </si>
  <si>
    <t>Unofficial translation from Bulgarian</t>
  </si>
  <si>
    <t>Prepared by</t>
  </si>
  <si>
    <t>BULSTAT</t>
  </si>
  <si>
    <t>BALANCE SHEET</t>
  </si>
  <si>
    <t>Sections, Groups, Items</t>
  </si>
  <si>
    <t>Code</t>
  </si>
  <si>
    <t>Current year</t>
  </si>
  <si>
    <t>Prior year</t>
  </si>
  <si>
    <t>Book</t>
  </si>
  <si>
    <t>Net Book</t>
  </si>
  <si>
    <t>Value</t>
  </si>
  <si>
    <t>Adjustment</t>
  </si>
  <si>
    <t>b</t>
  </si>
  <si>
    <t>А. FIXED ASSETS</t>
  </si>
  <si>
    <t xml:space="preserve">   I. Tangible</t>
  </si>
  <si>
    <t xml:space="preserve">       1. Land, Buildings, Forests and Perennials</t>
  </si>
  <si>
    <t xml:space="preserve">       2. Plant and Equipment</t>
  </si>
  <si>
    <t>30.06.2021</t>
  </si>
  <si>
    <t>2021</t>
  </si>
  <si>
    <t>15.07.2021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</si>
</sst>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000000000"/>
    <numFmt numFmtId="189" formatCode="_(* #,##0_);_(* \(#,##0\);_(* &quot; &quot;_);_(@_)"/>
    <numFmt numFmtId="190" formatCode="_-* #,##0_-;\-* #,##0_-;_-* &quot; &quot;_-;_-@_-"/>
    <numFmt numFmtId="191" formatCode="_(* #,##0_);_(* \(#,##0\);_(* &quot;-&quot;??_);_(@_)"/>
    <numFmt numFmtId="192" formatCode="#,##0.0\ _л_в;\-#,##0.0\ _л_в"/>
  </numFmts>
  <fonts count="71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Timok"/>
      <family val="0"/>
    </font>
    <font>
      <u val="single"/>
      <sz val="10"/>
      <color indexed="36"/>
      <name val="Timok"/>
      <family val="0"/>
    </font>
    <font>
      <sz val="10"/>
      <name val="Arial"/>
      <family val="2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8"/>
      <name val="Timok"/>
      <family val="0"/>
    </font>
    <font>
      <sz val="9"/>
      <name val="Timok"/>
      <family val="0"/>
    </font>
    <font>
      <sz val="8"/>
      <name val="Arial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37" fontId="7" fillId="0" borderId="1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7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Continuous" vertical="center"/>
      <protection/>
    </xf>
    <xf numFmtId="0" fontId="7" fillId="0" borderId="26" xfId="0" applyFont="1" applyBorder="1" applyAlignment="1" applyProtection="1">
      <alignment horizontal="centerContinuous" vertical="center"/>
      <protection/>
    </xf>
    <xf numFmtId="0" fontId="7" fillId="0" borderId="27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 vertical="center"/>
      <protection/>
    </xf>
    <xf numFmtId="37" fontId="7" fillId="0" borderId="38" xfId="0" applyNumberFormat="1" applyFont="1" applyBorder="1" applyAlignment="1" applyProtection="1">
      <alignment/>
      <protection/>
    </xf>
    <xf numFmtId="37" fontId="7" fillId="0" borderId="39" xfId="0" applyNumberFormat="1" applyFont="1" applyBorder="1" applyAlignment="1" applyProtection="1">
      <alignment/>
      <protection/>
    </xf>
    <xf numFmtId="37" fontId="11" fillId="0" borderId="30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0" fontId="11" fillId="0" borderId="23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/>
      <protection/>
    </xf>
    <xf numFmtId="37" fontId="11" fillId="0" borderId="4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7" fillId="0" borderId="42" xfId="0" applyFon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/>
    </xf>
    <xf numFmtId="37" fontId="8" fillId="0" borderId="38" xfId="0" applyNumberFormat="1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vertical="center"/>
      <protection/>
    </xf>
    <xf numFmtId="0" fontId="7" fillId="0" borderId="44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11" fillId="0" borderId="48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37" fontId="7" fillId="0" borderId="29" xfId="0" applyNumberFormat="1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37" fontId="7" fillId="0" borderId="26" xfId="0" applyNumberFormat="1" applyFont="1" applyBorder="1" applyAlignment="1" applyProtection="1">
      <alignment/>
      <protection/>
    </xf>
    <xf numFmtId="37" fontId="7" fillId="0" borderId="45" xfId="0" applyNumberFormat="1" applyFont="1" applyBorder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37" fontId="7" fillId="0" borderId="50" xfId="0" applyNumberFormat="1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37" fontId="11" fillId="0" borderId="26" xfId="0" applyNumberFormat="1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37" fontId="11" fillId="0" borderId="51" xfId="0" applyNumberFormat="1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9" fillId="0" borderId="45" xfId="0" applyFont="1" applyBorder="1" applyAlignment="1" applyProtection="1">
      <alignment/>
      <protection/>
    </xf>
    <xf numFmtId="37" fontId="11" fillId="0" borderId="45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/>
    </xf>
    <xf numFmtId="0" fontId="8" fillId="0" borderId="51" xfId="0" applyFont="1" applyBorder="1" applyAlignment="1" applyProtection="1">
      <alignment/>
      <protection/>
    </xf>
    <xf numFmtId="37" fontId="7" fillId="0" borderId="51" xfId="0" applyNumberFormat="1" applyFont="1" applyBorder="1" applyAlignment="1" applyProtection="1">
      <alignment/>
      <protection/>
    </xf>
    <xf numFmtId="37" fontId="7" fillId="0" borderId="30" xfId="0" applyNumberFormat="1" applyFont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49" xfId="0" applyFont="1" applyBorder="1" applyAlignment="1" applyProtection="1">
      <alignment horizontal="centerContinuous" vertical="center"/>
      <protection/>
    </xf>
    <xf numFmtId="0" fontId="7" fillId="0" borderId="51" xfId="0" applyFont="1" applyBorder="1" applyAlignment="1" applyProtection="1">
      <alignment horizontal="centerContinuous" vertical="center"/>
      <protection/>
    </xf>
    <xf numFmtId="0" fontId="7" fillId="0" borderId="42" xfId="0" applyFont="1" applyBorder="1" applyAlignment="1" applyProtection="1">
      <alignment horizontal="centerContinuous" vertical="center"/>
      <protection/>
    </xf>
    <xf numFmtId="0" fontId="7" fillId="0" borderId="47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7" fillId="0" borderId="18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horizontal="centerContinuous" vertical="center"/>
      <protection/>
    </xf>
    <xf numFmtId="0" fontId="17" fillId="0" borderId="22" xfId="0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37" fontId="17" fillId="0" borderId="10" xfId="0" applyNumberFormat="1" applyFont="1" applyBorder="1" applyAlignment="1" applyProtection="1">
      <alignment/>
      <protection/>
    </xf>
    <xf numFmtId="37" fontId="17" fillId="0" borderId="11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37" fontId="17" fillId="0" borderId="12" xfId="0" applyNumberFormat="1" applyFont="1" applyBorder="1" applyAlignment="1" applyProtection="1">
      <alignment/>
      <protection/>
    </xf>
    <xf numFmtId="37" fontId="17" fillId="0" borderId="13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37" fontId="17" fillId="0" borderId="30" xfId="0" applyNumberFormat="1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36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31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37" fontId="19" fillId="0" borderId="32" xfId="0" applyNumberFormat="1" applyFont="1" applyBorder="1" applyAlignment="1" applyProtection="1">
      <alignment/>
      <protection/>
    </xf>
    <xf numFmtId="37" fontId="19" fillId="0" borderId="33" xfId="0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/>
      <protection locked="0"/>
    </xf>
    <xf numFmtId="37" fontId="19" fillId="0" borderId="3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/>
      <protection locked="0"/>
    </xf>
    <xf numFmtId="37" fontId="17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7" fillId="0" borderId="43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horizontal="centerContinuous" vertical="center"/>
      <protection/>
    </xf>
    <xf numFmtId="0" fontId="17" fillId="0" borderId="38" xfId="0" applyFont="1" applyBorder="1" applyAlignment="1" applyProtection="1">
      <alignment horizontal="centerContinuous" vertical="center"/>
      <protection/>
    </xf>
    <xf numFmtId="0" fontId="17" fillId="0" borderId="47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17" fillId="0" borderId="24" xfId="0" applyFont="1" applyBorder="1" applyAlignment="1" applyProtection="1">
      <alignment horizontal="centerContinuous" vertical="center"/>
      <protection/>
    </xf>
    <xf numFmtId="0" fontId="17" fillId="0" borderId="44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Continuous" vertical="center"/>
      <protection/>
    </xf>
    <xf numFmtId="0" fontId="17" fillId="0" borderId="51" xfId="0" applyFont="1" applyBorder="1" applyAlignment="1" applyProtection="1">
      <alignment horizontal="centerContinuous" vertical="center"/>
      <protection/>
    </xf>
    <xf numFmtId="0" fontId="17" fillId="0" borderId="42" xfId="0" applyFont="1" applyBorder="1" applyAlignment="1" applyProtection="1">
      <alignment horizontal="centerContinuous" vertical="center"/>
      <protection/>
    </xf>
    <xf numFmtId="0" fontId="19" fillId="0" borderId="46" xfId="0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0" fontId="17" fillId="0" borderId="44" xfId="0" applyFont="1" applyBorder="1" applyAlignment="1" applyProtection="1">
      <alignment/>
      <protection/>
    </xf>
    <xf numFmtId="37" fontId="17" fillId="0" borderId="29" xfId="0" applyNumberFormat="1" applyFont="1" applyBorder="1" applyAlignment="1" applyProtection="1">
      <alignment/>
      <protection/>
    </xf>
    <xf numFmtId="37" fontId="17" fillId="0" borderId="14" xfId="0" applyNumberFormat="1" applyFont="1" applyBorder="1" applyAlignment="1" applyProtection="1">
      <alignment/>
      <protection locked="0"/>
    </xf>
    <xf numFmtId="0" fontId="17" fillId="0" borderId="46" xfId="0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/>
      <protection/>
    </xf>
    <xf numFmtId="37" fontId="17" fillId="0" borderId="50" xfId="0" applyNumberFormat="1" applyFont="1" applyBorder="1" applyAlignment="1" applyProtection="1">
      <alignment/>
      <protection/>
    </xf>
    <xf numFmtId="0" fontId="19" fillId="0" borderId="48" xfId="0" applyFont="1" applyBorder="1" applyAlignment="1" applyProtection="1">
      <alignment/>
      <protection/>
    </xf>
    <xf numFmtId="0" fontId="12" fillId="0" borderId="50" xfId="0" applyFont="1" applyBorder="1" applyAlignment="1" applyProtection="1">
      <alignment/>
      <protection/>
    </xf>
    <xf numFmtId="0" fontId="19" fillId="0" borderId="49" xfId="0" applyFont="1" applyBorder="1" applyAlignment="1" applyProtection="1">
      <alignment/>
      <protection/>
    </xf>
    <xf numFmtId="37" fontId="17" fillId="0" borderId="51" xfId="0" applyNumberFormat="1" applyFont="1" applyBorder="1" applyAlignment="1" applyProtection="1">
      <alignment/>
      <protection/>
    </xf>
    <xf numFmtId="0" fontId="19" fillId="0" borderId="44" xfId="0" applyFont="1" applyBorder="1" applyAlignment="1" applyProtection="1">
      <alignment/>
      <protection/>
    </xf>
    <xf numFmtId="37" fontId="19" fillId="0" borderId="11" xfId="0" applyNumberFormat="1" applyFont="1" applyBorder="1" applyAlignment="1" applyProtection="1">
      <alignment/>
      <protection locked="0"/>
    </xf>
    <xf numFmtId="0" fontId="19" fillId="0" borderId="47" xfId="0" applyFont="1" applyBorder="1" applyAlignment="1" applyProtection="1">
      <alignment/>
      <protection/>
    </xf>
    <xf numFmtId="37" fontId="19" fillId="0" borderId="29" xfId="0" applyNumberFormat="1" applyFont="1" applyBorder="1" applyAlignment="1" applyProtection="1">
      <alignment/>
      <protection/>
    </xf>
    <xf numFmtId="37" fontId="19" fillId="0" borderId="12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/>
      <protection/>
    </xf>
    <xf numFmtId="37" fontId="19" fillId="0" borderId="38" xfId="0" applyNumberFormat="1" applyFont="1" applyBorder="1" applyAlignment="1" applyProtection="1">
      <alignment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center" vertical="center"/>
      <protection/>
    </xf>
    <xf numFmtId="10" fontId="17" fillId="0" borderId="30" xfId="0" applyNumberFormat="1" applyFont="1" applyBorder="1" applyAlignment="1" applyProtection="1">
      <alignment/>
      <protection locked="0"/>
    </xf>
    <xf numFmtId="0" fontId="20" fillId="3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1" fillId="10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/>
      <protection/>
    </xf>
    <xf numFmtId="37" fontId="11" fillId="0" borderId="11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/>
      <protection locked="0"/>
    </xf>
    <xf numFmtId="37" fontId="11" fillId="0" borderId="29" xfId="0" applyNumberFormat="1" applyFont="1" applyBorder="1" applyAlignment="1" applyProtection="1">
      <alignment/>
      <protection/>
    </xf>
    <xf numFmtId="49" fontId="9" fillId="0" borderId="30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centerContinuous" vertical="center"/>
      <protection/>
    </xf>
    <xf numFmtId="1" fontId="8" fillId="0" borderId="0" xfId="0" applyNumberFormat="1" applyFont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1" fontId="8" fillId="0" borderId="38" xfId="0" applyNumberFormat="1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Continuous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/>
      <protection/>
    </xf>
    <xf numFmtId="1" fontId="9" fillId="0" borderId="56" xfId="0" applyNumberFormat="1" applyFont="1" applyBorder="1" applyAlignment="1" applyProtection="1">
      <alignment horizontal="center"/>
      <protection/>
    </xf>
    <xf numFmtId="37" fontId="9" fillId="0" borderId="56" xfId="0" applyNumberFormat="1" applyFont="1" applyBorder="1" applyAlignment="1" applyProtection="1">
      <alignment/>
      <protection locked="0"/>
    </xf>
    <xf numFmtId="1" fontId="8" fillId="0" borderId="12" xfId="0" applyNumberFormat="1" applyFont="1" applyBorder="1" applyAlignment="1" applyProtection="1">
      <alignment horizontal="center"/>
      <protection/>
    </xf>
    <xf numFmtId="1" fontId="8" fillId="0" borderId="30" xfId="0" applyNumberFormat="1" applyFont="1" applyBorder="1" applyAlignment="1" applyProtection="1">
      <alignment horizontal="center"/>
      <protection/>
    </xf>
    <xf numFmtId="37" fontId="8" fillId="0" borderId="30" xfId="0" applyNumberFormat="1" applyFont="1" applyBorder="1" applyAlignment="1" applyProtection="1">
      <alignment/>
      <protection locked="0"/>
    </xf>
    <xf numFmtId="37" fontId="7" fillId="0" borderId="30" xfId="0" applyNumberFormat="1" applyFont="1" applyBorder="1" applyAlignment="1" applyProtection="1">
      <alignment/>
      <protection locked="0"/>
    </xf>
    <xf numFmtId="37" fontId="8" fillId="0" borderId="14" xfId="0" applyNumberFormat="1" applyFont="1" applyBorder="1" applyAlignment="1" applyProtection="1">
      <alignment/>
      <protection locked="0"/>
    </xf>
    <xf numFmtId="1" fontId="8" fillId="0" borderId="10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/>
      <protection/>
    </xf>
    <xf numFmtId="1" fontId="9" fillId="0" borderId="32" xfId="0" applyNumberFormat="1" applyFont="1" applyBorder="1" applyAlignment="1" applyProtection="1">
      <alignment horizontal="center"/>
      <protection/>
    </xf>
    <xf numFmtId="37" fontId="9" fillId="0" borderId="32" xfId="0" applyNumberFormat="1" applyFont="1" applyBorder="1" applyAlignment="1" applyProtection="1">
      <alignment/>
      <protection/>
    </xf>
    <xf numFmtId="37" fontId="9" fillId="0" borderId="3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Continuous" vertical="center"/>
      <protection/>
    </xf>
    <xf numFmtId="0" fontId="7" fillId="0" borderId="39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Continuous"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0" fontId="7" fillId="0" borderId="58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37" fontId="11" fillId="0" borderId="38" xfId="0" applyNumberFormat="1" applyFont="1" applyBorder="1" applyAlignment="1" applyProtection="1">
      <alignment/>
      <protection/>
    </xf>
    <xf numFmtId="37" fontId="11" fillId="0" borderId="39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 horizontal="center"/>
      <protection/>
    </xf>
    <xf numFmtId="37" fontId="9" fillId="0" borderId="10" xfId="0" applyNumberFormat="1" applyFont="1" applyBorder="1" applyAlignment="1" applyProtection="1">
      <alignment/>
      <protection/>
    </xf>
    <xf numFmtId="37" fontId="11" fillId="0" borderId="11" xfId="0" applyNumberFormat="1" applyFont="1" applyBorder="1" applyAlignment="1" applyProtection="1">
      <alignment/>
      <protection/>
    </xf>
    <xf numFmtId="1" fontId="9" fillId="0" borderId="30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 locked="0"/>
    </xf>
    <xf numFmtId="37" fontId="7" fillId="0" borderId="13" xfId="0" applyNumberFormat="1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 locked="0"/>
    </xf>
    <xf numFmtId="37" fontId="7" fillId="0" borderId="15" xfId="0" applyNumberFormat="1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37" fontId="11" fillId="0" borderId="16" xfId="0" applyNumberFormat="1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37" fontId="7" fillId="0" borderId="32" xfId="0" applyNumberFormat="1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 horizontal="centerContinuous" vertical="center"/>
      <protection/>
    </xf>
    <xf numFmtId="0" fontId="7" fillId="0" borderId="35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53" xfId="0" applyFont="1" applyBorder="1" applyAlignment="1" applyProtection="1">
      <alignment horizontal="centerContinuous" vertical="center"/>
      <protection/>
    </xf>
    <xf numFmtId="0" fontId="7" fillId="0" borderId="29" xfId="0" applyFont="1" applyBorder="1" applyAlignment="1" applyProtection="1">
      <alignment horizontal="centerContinuous" vertic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Continuous" vertical="center"/>
      <protection/>
    </xf>
    <xf numFmtId="0" fontId="7" fillId="0" borderId="60" xfId="0" applyFont="1" applyBorder="1" applyAlignment="1" applyProtection="1">
      <alignment horizontal="centerContinuous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8" fillId="0" borderId="38" xfId="0" applyNumberFormat="1" applyFont="1" applyBorder="1" applyAlignment="1" applyProtection="1">
      <alignment horizontal="center"/>
      <protection/>
    </xf>
    <xf numFmtId="1" fontId="8" fillId="0" borderId="16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Continuous" vertical="center"/>
      <protection/>
    </xf>
    <xf numFmtId="0" fontId="8" fillId="0" borderId="57" xfId="0" applyFont="1" applyBorder="1" applyAlignment="1" applyProtection="1">
      <alignment horizontal="centerContinuous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37" fontId="8" fillId="0" borderId="60" xfId="0" applyNumberFormat="1" applyFont="1" applyBorder="1" applyAlignment="1" applyProtection="1">
      <alignment/>
      <protection/>
    </xf>
    <xf numFmtId="37" fontId="8" fillId="0" borderId="24" xfId="0" applyNumberFormat="1" applyFont="1" applyBorder="1" applyAlignment="1" applyProtection="1">
      <alignment/>
      <protection/>
    </xf>
    <xf numFmtId="37" fontId="8" fillId="0" borderId="37" xfId="0" applyNumberFormat="1" applyFont="1" applyBorder="1" applyAlignment="1" applyProtection="1">
      <alignment/>
      <protection/>
    </xf>
    <xf numFmtId="37" fontId="8" fillId="0" borderId="35" xfId="0" applyNumberFormat="1" applyFont="1" applyBorder="1" applyAlignment="1" applyProtection="1">
      <alignment/>
      <protection/>
    </xf>
    <xf numFmtId="37" fontId="8" fillId="0" borderId="29" xfId="0" applyNumberFormat="1" applyFont="1" applyBorder="1" applyAlignment="1" applyProtection="1">
      <alignment/>
      <protection/>
    </xf>
    <xf numFmtId="37" fontId="8" fillId="0" borderId="4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/>
      <protection/>
    </xf>
    <xf numFmtId="1" fontId="8" fillId="0" borderId="32" xfId="0" applyNumberFormat="1" applyFont="1" applyBorder="1" applyAlignment="1" applyProtection="1">
      <alignment horizontal="center"/>
      <protection/>
    </xf>
    <xf numFmtId="37" fontId="11" fillId="0" borderId="62" xfId="0" applyNumberFormat="1" applyFont="1" applyBorder="1" applyAlignment="1" applyProtection="1">
      <alignment/>
      <protection/>
    </xf>
    <xf numFmtId="0" fontId="11" fillId="0" borderId="63" xfId="0" applyFont="1" applyBorder="1" applyAlignment="1" applyProtection="1">
      <alignment/>
      <protection/>
    </xf>
    <xf numFmtId="37" fontId="9" fillId="0" borderId="64" xfId="0" applyNumberFormat="1" applyFont="1" applyBorder="1" applyAlignment="1" applyProtection="1">
      <alignment/>
      <protection locked="0"/>
    </xf>
    <xf numFmtId="37" fontId="8" fillId="0" borderId="15" xfId="0" applyNumberFormat="1" applyFont="1" applyBorder="1" applyAlignment="1" applyProtection="1">
      <alignment/>
      <protection locked="0"/>
    </xf>
    <xf numFmtId="37" fontId="11" fillId="0" borderId="32" xfId="0" applyNumberFormat="1" applyFont="1" applyBorder="1" applyAlignment="1" applyProtection="1">
      <alignment/>
      <protection locked="0"/>
    </xf>
    <xf numFmtId="37" fontId="11" fillId="0" borderId="33" xfId="0" applyNumberFormat="1" applyFont="1" applyBorder="1" applyAlignment="1" applyProtection="1">
      <alignment/>
      <protection locked="0"/>
    </xf>
    <xf numFmtId="1" fontId="8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Continuous" vertical="center"/>
      <protection/>
    </xf>
    <xf numFmtId="0" fontId="7" fillId="0" borderId="65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52" xfId="0" applyFont="1" applyBorder="1" applyAlignment="1" applyProtection="1">
      <alignment horizontal="centerContinuous" vertical="center"/>
      <protection/>
    </xf>
    <xf numFmtId="0" fontId="7" fillId="0" borderId="66" xfId="0" applyFont="1" applyBorder="1" applyAlignment="1" applyProtection="1">
      <alignment horizontal="centerContinuous" vertical="center"/>
      <protection/>
    </xf>
    <xf numFmtId="1" fontId="8" fillId="0" borderId="24" xfId="0" applyNumberFormat="1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" fontId="8" fillId="0" borderId="29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1" fontId="8" fillId="0" borderId="42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37" fontId="19" fillId="0" borderId="58" xfId="0" applyNumberFormat="1" applyFont="1" applyBorder="1" applyAlignment="1" applyProtection="1">
      <alignment/>
      <protection/>
    </xf>
    <xf numFmtId="1" fontId="7" fillId="0" borderId="0" xfId="0" applyNumberFormat="1" applyFont="1" applyAlignment="1" applyProtection="1">
      <alignment horizontal="left"/>
      <protection/>
    </xf>
    <xf numFmtId="0" fontId="7" fillId="0" borderId="4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>
      <alignment horizontal="left"/>
    </xf>
    <xf numFmtId="0" fontId="29" fillId="33" borderId="0" xfId="0" applyFont="1" applyFill="1" applyAlignment="1">
      <alignment vertical="top"/>
    </xf>
    <xf numFmtId="0" fontId="30" fillId="33" borderId="0" xfId="58" applyFont="1" applyFill="1" applyAlignment="1">
      <alignment horizontal="left"/>
      <protection/>
    </xf>
    <xf numFmtId="0" fontId="30" fillId="33" borderId="0" xfId="58" applyFont="1" applyFill="1">
      <alignment/>
      <protection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 quotePrefix="1">
      <alignment horizontal="left" vertical="top"/>
    </xf>
    <xf numFmtId="0" fontId="6" fillId="33" borderId="0" xfId="58" applyFont="1" applyFill="1">
      <alignment/>
      <protection/>
    </xf>
    <xf numFmtId="0" fontId="24" fillId="33" borderId="0" xfId="58" applyFont="1" applyFill="1">
      <alignment/>
      <protection/>
    </xf>
    <xf numFmtId="0" fontId="5" fillId="33" borderId="0" xfId="0" applyFont="1" applyFill="1" applyAlignment="1">
      <alignment horizontal="left" vertical="center"/>
    </xf>
    <xf numFmtId="0" fontId="30" fillId="33" borderId="0" xfId="58" applyFont="1" applyFill="1" applyAlignment="1">
      <alignment horizontal="center"/>
      <protection/>
    </xf>
    <xf numFmtId="49" fontId="24" fillId="33" borderId="0" xfId="0" applyNumberFormat="1" applyFont="1" applyFill="1" applyBorder="1" applyAlignment="1" applyProtection="1">
      <alignment/>
      <protection locked="0"/>
    </xf>
    <xf numFmtId="49" fontId="30" fillId="33" borderId="0" xfId="58" applyNumberFormat="1" applyFont="1" applyFill="1">
      <alignment/>
      <protection/>
    </xf>
    <xf numFmtId="49" fontId="30" fillId="33" borderId="0" xfId="58" applyNumberFormat="1" applyFont="1" applyFill="1" applyBorder="1">
      <alignment/>
      <protection/>
    </xf>
    <xf numFmtId="0" fontId="9" fillId="0" borderId="17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wrapText="1"/>
      <protection/>
    </xf>
    <xf numFmtId="171" fontId="13" fillId="0" borderId="0" xfId="42" applyFont="1" applyAlignment="1" applyProtection="1">
      <alignment/>
      <protection/>
    </xf>
    <xf numFmtId="171" fontId="17" fillId="0" borderId="0" xfId="42" applyFont="1" applyAlignment="1" applyProtection="1">
      <alignment/>
      <protection/>
    </xf>
    <xf numFmtId="171" fontId="14" fillId="0" borderId="0" xfId="42" applyFont="1" applyAlignment="1" applyProtection="1">
      <alignment horizontal="center" vertical="center"/>
      <protection/>
    </xf>
    <xf numFmtId="171" fontId="14" fillId="0" borderId="0" xfId="42" applyFont="1" applyAlignment="1" applyProtection="1">
      <alignment horizontal="center"/>
      <protection/>
    </xf>
    <xf numFmtId="171" fontId="10" fillId="0" borderId="0" xfId="42" applyFont="1" applyAlignment="1" applyProtection="1">
      <alignment horizontal="center" vertical="center"/>
      <protection/>
    </xf>
    <xf numFmtId="171" fontId="10" fillId="0" borderId="0" xfId="42" applyFont="1" applyAlignment="1" applyProtection="1">
      <alignment horizontal="center"/>
      <protection/>
    </xf>
    <xf numFmtId="171" fontId="7" fillId="0" borderId="0" xfId="42" applyFont="1" applyAlignment="1" applyProtection="1">
      <alignment/>
      <protection/>
    </xf>
    <xf numFmtId="171" fontId="7" fillId="0" borderId="0" xfId="42" applyFont="1" applyAlignment="1" applyProtection="1">
      <alignment/>
      <protection/>
    </xf>
    <xf numFmtId="171" fontId="9" fillId="0" borderId="0" xfId="42" applyFont="1" applyAlignment="1" applyProtection="1">
      <alignment horizontal="centerContinuous" vertical="center"/>
      <protection/>
    </xf>
    <xf numFmtId="171" fontId="7" fillId="0" borderId="0" xfId="42" applyFont="1" applyBorder="1" applyAlignment="1" applyProtection="1">
      <alignment/>
      <protection locked="0"/>
    </xf>
    <xf numFmtId="37" fontId="8" fillId="0" borderId="16" xfId="0" applyNumberFormat="1" applyFont="1" applyFill="1" applyBorder="1" applyAlignment="1" applyProtection="1">
      <alignment/>
      <protection locked="0"/>
    </xf>
    <xf numFmtId="37" fontId="8" fillId="0" borderId="30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171" fontId="17" fillId="0" borderId="0" xfId="42" applyFont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171" fontId="14" fillId="0" borderId="0" xfId="42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 wrapText="1"/>
      <protection/>
    </xf>
    <xf numFmtId="171" fontId="17" fillId="0" borderId="0" xfId="42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8" fillId="0" borderId="0" xfId="57">
      <alignment/>
      <protection/>
    </xf>
    <xf numFmtId="0" fontId="28" fillId="0" borderId="67" xfId="57" applyBorder="1">
      <alignment/>
      <protection/>
    </xf>
    <xf numFmtId="0" fontId="28" fillId="0" borderId="0" xfId="57" applyNumberFormat="1">
      <alignment/>
      <protection/>
    </xf>
    <xf numFmtId="171" fontId="4" fillId="0" borderId="0" xfId="42" applyFont="1" applyAlignment="1" applyProtection="1">
      <alignment/>
      <protection locked="0"/>
    </xf>
    <xf numFmtId="171" fontId="9" fillId="0" borderId="0" xfId="42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  <protection locked="0"/>
    </xf>
    <xf numFmtId="171" fontId="4" fillId="0" borderId="0" xfId="42" applyFont="1" applyAlignment="1" applyProtection="1">
      <alignment vertical="center"/>
      <protection locked="0"/>
    </xf>
    <xf numFmtId="171" fontId="10" fillId="0" borderId="0" xfId="42" applyFont="1" applyAlignment="1" applyProtection="1">
      <alignment horizontal="center" vertical="center"/>
      <protection locked="0"/>
    </xf>
    <xf numFmtId="171" fontId="10" fillId="0" borderId="0" xfId="42" applyFont="1" applyAlignment="1" applyProtection="1">
      <alignment horizontal="center"/>
      <protection locked="0"/>
    </xf>
    <xf numFmtId="171" fontId="4" fillId="0" borderId="0" xfId="42" applyFont="1" applyAlignment="1" applyProtection="1">
      <alignment horizontal="left" vertical="center" indent="1"/>
      <protection locked="0"/>
    </xf>
    <xf numFmtId="171" fontId="10" fillId="0" borderId="0" xfId="42" applyFont="1" applyAlignment="1" applyProtection="1">
      <alignment vertical="top"/>
      <protection locked="0"/>
    </xf>
    <xf numFmtId="171" fontId="9" fillId="0" borderId="0" xfId="42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left"/>
      <protection locked="0"/>
    </xf>
    <xf numFmtId="171" fontId="4" fillId="0" borderId="0" xfId="42" applyFont="1" applyAlignment="1" applyProtection="1">
      <alignment horizontal="center"/>
      <protection locked="0"/>
    </xf>
    <xf numFmtId="171" fontId="25" fillId="0" borderId="0" xfId="42" applyFont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171" fontId="8" fillId="0" borderId="12" xfId="42" applyFont="1" applyBorder="1" applyAlignment="1" applyProtection="1">
      <alignment horizontal="center" vertical="center"/>
      <protection locked="0"/>
    </xf>
    <xf numFmtId="171" fontId="8" fillId="0" borderId="10" xfId="42" applyFont="1" applyBorder="1" applyAlignment="1" applyProtection="1">
      <alignment horizontal="center" vertical="center"/>
      <protection locked="0"/>
    </xf>
    <xf numFmtId="171" fontId="8" fillId="0" borderId="12" xfId="42" applyFont="1" applyBorder="1" applyAlignment="1" applyProtection="1" quotePrefix="1">
      <alignment horizontal="center" vertical="center"/>
      <protection locked="0"/>
    </xf>
    <xf numFmtId="171" fontId="8" fillId="0" borderId="30" xfId="42" applyFont="1" applyBorder="1" applyAlignment="1" applyProtection="1" quotePrefix="1">
      <alignment horizontal="center" vertical="center"/>
      <protection locked="0"/>
    </xf>
    <xf numFmtId="171" fontId="8" fillId="0" borderId="30" xfId="42" applyFont="1" applyBorder="1" applyAlignment="1" applyProtection="1">
      <alignment horizontal="center" vertical="center"/>
      <protection locked="0"/>
    </xf>
    <xf numFmtId="171" fontId="10" fillId="0" borderId="30" xfId="42" applyFont="1" applyBorder="1" applyAlignment="1" applyProtection="1">
      <alignment horizontal="center" vertical="center"/>
      <protection locked="0"/>
    </xf>
    <xf numFmtId="171" fontId="10" fillId="0" borderId="29" xfId="42" applyFont="1" applyBorder="1" applyAlignment="1" applyProtection="1">
      <alignment horizontal="center" vertical="center"/>
      <protection locked="0"/>
    </xf>
    <xf numFmtId="171" fontId="8" fillId="0" borderId="24" xfId="42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 locked="0"/>
    </xf>
    <xf numFmtId="171" fontId="7" fillId="0" borderId="0" xfId="42" applyFont="1" applyAlignment="1" applyProtection="1">
      <alignment horizontal="center"/>
      <protection locked="0"/>
    </xf>
    <xf numFmtId="171" fontId="7" fillId="0" borderId="0" xfId="42" applyFont="1" applyAlignment="1" applyProtection="1">
      <alignment/>
      <protection locked="0"/>
    </xf>
    <xf numFmtId="171" fontId="7" fillId="0" borderId="0" xfId="42" applyFont="1" applyAlignment="1" applyProtection="1">
      <alignment/>
      <protection locked="0"/>
    </xf>
    <xf numFmtId="171" fontId="6" fillId="0" borderId="0" xfId="42" applyFont="1" applyAlignment="1" applyProtection="1">
      <alignment horizontal="center"/>
      <protection locked="0"/>
    </xf>
    <xf numFmtId="37" fontId="8" fillId="0" borderId="16" xfId="0" applyNumberFormat="1" applyFont="1" applyFill="1" applyBorder="1" applyAlignment="1" applyProtection="1">
      <alignment/>
      <protection/>
    </xf>
    <xf numFmtId="171" fontId="13" fillId="0" borderId="0" xfId="42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71" fontId="13" fillId="0" borderId="0" xfId="42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171" fontId="17" fillId="0" borderId="10" xfId="42" applyFont="1" applyBorder="1" applyAlignment="1" applyProtection="1">
      <alignment horizontal="center" vertical="center" wrapText="1"/>
      <protection locked="0"/>
    </xf>
    <xf numFmtId="171" fontId="17" fillId="0" borderId="30" xfId="42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191" fontId="19" fillId="0" borderId="0" xfId="42" applyNumberFormat="1" applyFont="1" applyBorder="1" applyAlignment="1" applyProtection="1">
      <alignment vertical="center" wrapText="1"/>
      <protection locked="0"/>
    </xf>
    <xf numFmtId="171" fontId="17" fillId="0" borderId="0" xfId="42" applyFont="1" applyAlignment="1" applyProtection="1">
      <alignment vertical="center" wrapText="1"/>
      <protection locked="0"/>
    </xf>
    <xf numFmtId="0" fontId="13" fillId="0" borderId="0" xfId="0" applyNumberFormat="1" applyFont="1" applyAlignment="1" applyProtection="1">
      <alignment vertical="center" wrapText="1"/>
      <protection locked="0"/>
    </xf>
    <xf numFmtId="49" fontId="17" fillId="0" borderId="0" xfId="0" applyNumberFormat="1" applyFont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171" fontId="13" fillId="0" borderId="0" xfId="42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171" fontId="13" fillId="0" borderId="0" xfId="42" applyFont="1" applyAlignment="1" applyProtection="1">
      <alignment horizontal="center"/>
      <protection locked="0"/>
    </xf>
    <xf numFmtId="171" fontId="17" fillId="0" borderId="56" xfId="42" applyFont="1" applyBorder="1" applyAlignment="1" applyProtection="1">
      <alignment horizontal="centerContinuous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1" fontId="17" fillId="0" borderId="10" xfId="42" applyFont="1" applyBorder="1" applyAlignment="1" applyProtection="1">
      <alignment horizontal="center" vertical="center"/>
      <protection locked="0"/>
    </xf>
    <xf numFmtId="171" fontId="17" fillId="0" borderId="30" xfId="42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wrapText="1"/>
      <protection locked="0"/>
    </xf>
    <xf numFmtId="171" fontId="17" fillId="0" borderId="0" xfId="42" applyFont="1" applyAlignment="1" applyProtection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49" fontId="17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37" fontId="8" fillId="0" borderId="0" xfId="0" applyNumberFormat="1" applyFont="1" applyFill="1" applyBorder="1" applyAlignment="1" applyProtection="1">
      <alignment/>
      <protection/>
    </xf>
    <xf numFmtId="171" fontId="6" fillId="0" borderId="0" xfId="42" applyFont="1" applyAlignment="1" applyProtection="1">
      <alignment/>
      <protection locked="0"/>
    </xf>
    <xf numFmtId="0" fontId="10" fillId="0" borderId="0" xfId="0" applyFont="1" applyAlignment="1" applyProtection="1">
      <alignment vertical="top" wrapText="1"/>
      <protection locked="0"/>
    </xf>
    <xf numFmtId="171" fontId="8" fillId="0" borderId="0" xfId="42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171" fontId="25" fillId="0" borderId="0" xfId="42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91" fontId="9" fillId="0" borderId="0" xfId="42" applyNumberFormat="1" applyFont="1" applyBorder="1" applyAlignment="1" applyProtection="1">
      <alignment horizontal="right" vertical="center" wrapText="1"/>
      <protection locked="0"/>
    </xf>
    <xf numFmtId="171" fontId="7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191" fontId="9" fillId="0" borderId="0" xfId="42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1" fontId="4" fillId="0" borderId="0" xfId="42" applyFont="1" applyAlignment="1" applyProtection="1">
      <alignment horizontal="left" vertical="center" indent="3"/>
      <protection locked="0"/>
    </xf>
    <xf numFmtId="0" fontId="9" fillId="0" borderId="0" xfId="0" applyFont="1" applyBorder="1" applyAlignment="1" applyProtection="1">
      <alignment/>
      <protection locked="0"/>
    </xf>
    <xf numFmtId="171" fontId="7" fillId="0" borderId="34" xfId="42" applyFont="1" applyBorder="1" applyAlignment="1" applyProtection="1">
      <alignment horizontal="center" vertical="center"/>
      <protection locked="0"/>
    </xf>
    <xf numFmtId="171" fontId="7" fillId="0" borderId="10" xfId="42" applyFont="1" applyBorder="1" applyAlignment="1" applyProtection="1">
      <alignment horizontal="center" vertical="center"/>
      <protection locked="0"/>
    </xf>
    <xf numFmtId="171" fontId="7" fillId="0" borderId="66" xfId="42" applyFont="1" applyBorder="1" applyAlignment="1" applyProtection="1">
      <alignment horizontal="center" vertical="center"/>
      <protection locked="0"/>
    </xf>
    <xf numFmtId="171" fontId="7" fillId="0" borderId="35" xfId="42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1" fontId="17" fillId="0" borderId="0" xfId="42" applyFont="1" applyAlignment="1" applyProtection="1">
      <alignment horizontal="center"/>
      <protection/>
    </xf>
    <xf numFmtId="171" fontId="17" fillId="0" borderId="0" xfId="42" applyFont="1" applyAlignment="1" applyProtection="1">
      <alignment horizontal="left"/>
      <protection/>
    </xf>
    <xf numFmtId="171" fontId="7" fillId="0" borderId="0" xfId="42" applyFont="1" applyAlignment="1" applyProtection="1">
      <alignment horizontal="right"/>
      <protection locked="0"/>
    </xf>
    <xf numFmtId="37" fontId="8" fillId="0" borderId="16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NumberFormat="1" applyFont="1" applyAlignment="1" applyProtection="1">
      <alignment horizontal="right"/>
      <protection locked="0"/>
    </xf>
    <xf numFmtId="37" fontId="8" fillId="35" borderId="16" xfId="0" applyNumberFormat="1" applyFont="1" applyFill="1" applyBorder="1" applyAlignment="1" applyProtection="1">
      <alignment/>
      <protection/>
    </xf>
    <xf numFmtId="37" fontId="8" fillId="35" borderId="16" xfId="0" applyNumberFormat="1" applyFont="1" applyFill="1" applyBorder="1" applyAlignment="1" applyProtection="1">
      <alignment/>
      <protection locked="0"/>
    </xf>
    <xf numFmtId="171" fontId="15" fillId="0" borderId="0" xfId="42" applyFont="1" applyAlignment="1" applyProtection="1">
      <alignment vertical="center" wrapText="1"/>
      <protection locked="0"/>
    </xf>
    <xf numFmtId="171" fontId="13" fillId="0" borderId="0" xfId="42" applyFont="1" applyAlignment="1" applyProtection="1">
      <alignment horizontal="center" vertical="center"/>
      <protection locked="0"/>
    </xf>
    <xf numFmtId="37" fontId="8" fillId="35" borderId="10" xfId="0" applyNumberFormat="1" applyFont="1" applyFill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right" vertical="center" wrapText="1"/>
      <protection locked="0"/>
    </xf>
    <xf numFmtId="171" fontId="17" fillId="0" borderId="0" xfId="42" applyFont="1" applyAlignment="1" applyProtection="1">
      <alignment horizontal="right" vertical="center" wrapText="1"/>
      <protection locked="0"/>
    </xf>
    <xf numFmtId="191" fontId="8" fillId="0" borderId="0" xfId="42" applyNumberFormat="1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wrapText="1"/>
      <protection locked="0"/>
    </xf>
    <xf numFmtId="171" fontId="4" fillId="0" borderId="0" xfId="42" applyFont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wrapText="1"/>
      <protection/>
    </xf>
    <xf numFmtId="0" fontId="17" fillId="0" borderId="69" xfId="0" applyFont="1" applyBorder="1" applyAlignment="1" applyProtection="1">
      <alignment vertical="center" wrapText="1"/>
      <protection locked="0"/>
    </xf>
    <xf numFmtId="171" fontId="17" fillId="0" borderId="70" xfId="42" applyFont="1" applyBorder="1" applyAlignment="1" applyProtection="1">
      <alignment horizontal="centerContinuous" vertical="center" wrapText="1"/>
      <protection locked="0"/>
    </xf>
    <xf numFmtId="171" fontId="17" fillId="0" borderId="71" xfId="42" applyFont="1" applyBorder="1" applyAlignment="1" applyProtection="1">
      <alignment horizontal="centerContinuous" vertical="center" wrapText="1"/>
      <protection locked="0"/>
    </xf>
    <xf numFmtId="0" fontId="17" fillId="0" borderId="72" xfId="0" applyFont="1" applyBorder="1" applyAlignment="1" applyProtection="1">
      <alignment horizontal="centerContinuous" vertical="center" wrapText="1"/>
      <protection locked="0"/>
    </xf>
    <xf numFmtId="171" fontId="17" fillId="0" borderId="73" xfId="42" applyFont="1" applyBorder="1" applyAlignment="1" applyProtection="1">
      <alignment horizontal="center" vertical="center" wrapText="1"/>
      <protection locked="0"/>
    </xf>
    <xf numFmtId="0" fontId="17" fillId="0" borderId="74" xfId="0" applyFont="1" applyBorder="1" applyAlignment="1" applyProtection="1">
      <alignment vertical="center" wrapText="1"/>
      <protection locked="0"/>
    </xf>
    <xf numFmtId="171" fontId="17" fillId="0" borderId="75" xfId="42" applyFont="1" applyBorder="1" applyAlignment="1" applyProtection="1">
      <alignment horizontal="center" vertical="center" wrapText="1"/>
      <protection locked="0"/>
    </xf>
    <xf numFmtId="49" fontId="18" fillId="0" borderId="76" xfId="0" applyNumberFormat="1" applyFont="1" applyBorder="1" applyAlignment="1" applyProtection="1">
      <alignment horizontal="left" vertical="center" wrapText="1"/>
      <protection locked="0"/>
    </xf>
    <xf numFmtId="49" fontId="17" fillId="0" borderId="77" xfId="0" applyNumberFormat="1" applyFont="1" applyBorder="1" applyAlignment="1" applyProtection="1">
      <alignment horizontal="left" vertical="center" wrapText="1"/>
      <protection locked="0"/>
    </xf>
    <xf numFmtId="37" fontId="8" fillId="35" borderId="78" xfId="0" applyNumberFormat="1" applyFont="1" applyFill="1" applyBorder="1" applyAlignment="1" applyProtection="1">
      <alignment/>
      <protection/>
    </xf>
    <xf numFmtId="0" fontId="19" fillId="0" borderId="79" xfId="0" applyFont="1" applyBorder="1" applyAlignment="1" applyProtection="1">
      <alignment vertical="center" wrapText="1"/>
      <protection locked="0"/>
    </xf>
    <xf numFmtId="37" fontId="8" fillId="35" borderId="80" xfId="0" applyNumberFormat="1" applyFont="1" applyFill="1" applyBorder="1" applyAlignment="1" applyProtection="1">
      <alignment/>
      <protection/>
    </xf>
    <xf numFmtId="37" fontId="8" fillId="35" borderId="81" xfId="0" applyNumberFormat="1" applyFont="1" applyFill="1" applyBorder="1" applyAlignment="1" applyProtection="1">
      <alignment/>
      <protection/>
    </xf>
    <xf numFmtId="49" fontId="19" fillId="0" borderId="72" xfId="0" applyNumberFormat="1" applyFont="1" applyBorder="1" applyAlignment="1" applyProtection="1">
      <alignment vertical="center" wrapText="1"/>
      <protection locked="0"/>
    </xf>
    <xf numFmtId="191" fontId="17" fillId="0" borderId="12" xfId="42" applyNumberFormat="1" applyFont="1" applyBorder="1" applyAlignment="1" applyProtection="1">
      <alignment horizontal="center" vertical="center" wrapText="1"/>
      <protection locked="0"/>
    </xf>
    <xf numFmtId="0" fontId="17" fillId="0" borderId="82" xfId="0" applyFont="1" applyBorder="1" applyAlignment="1" applyProtection="1">
      <alignment horizontal="centerContinuous" vertical="center" wrapText="1"/>
      <protection locked="0"/>
    </xf>
    <xf numFmtId="171" fontId="17" fillId="0" borderId="80" xfId="42" applyFont="1" applyBorder="1" applyAlignment="1" applyProtection="1" quotePrefix="1">
      <alignment horizontal="center" vertical="center" wrapText="1"/>
      <protection locked="0"/>
    </xf>
    <xf numFmtId="171" fontId="17" fillId="0" borderId="81" xfId="42" applyFont="1" applyBorder="1" applyAlignment="1" applyProtection="1" quotePrefix="1">
      <alignment horizontal="center" vertical="center" wrapText="1"/>
      <protection locked="0"/>
    </xf>
    <xf numFmtId="49" fontId="18" fillId="0" borderId="77" xfId="0" applyNumberFormat="1" applyFont="1" applyBorder="1" applyAlignment="1" applyProtection="1">
      <alignment horizontal="left" vertical="center" wrapText="1"/>
      <protection locked="0"/>
    </xf>
    <xf numFmtId="171" fontId="17" fillId="0" borderId="12" xfId="42" applyFont="1" applyBorder="1" applyAlignment="1" applyProtection="1">
      <alignment horizontal="center" vertical="center" wrapText="1"/>
      <protection locked="0"/>
    </xf>
    <xf numFmtId="171" fontId="17" fillId="0" borderId="83" xfId="42" applyFont="1" applyBorder="1" applyAlignment="1" applyProtection="1">
      <alignment horizontal="centerContinuous" vertical="center"/>
      <protection locked="0"/>
    </xf>
    <xf numFmtId="171" fontId="17" fillId="0" borderId="73" xfId="42" applyFont="1" applyBorder="1" applyAlignment="1" applyProtection="1">
      <alignment horizontal="center" vertical="center"/>
      <protection locked="0"/>
    </xf>
    <xf numFmtId="171" fontId="17" fillId="0" borderId="75" xfId="42" applyFont="1" applyBorder="1" applyAlignment="1" applyProtection="1">
      <alignment horizontal="center" vertical="center"/>
      <protection locked="0"/>
    </xf>
    <xf numFmtId="49" fontId="19" fillId="0" borderId="84" xfId="0" applyNumberFormat="1" applyFont="1" applyBorder="1" applyAlignment="1" applyProtection="1">
      <alignment wrapText="1"/>
      <protection locked="0"/>
    </xf>
    <xf numFmtId="49" fontId="19" fillId="0" borderId="85" xfId="0" applyNumberFormat="1" applyFont="1" applyBorder="1" applyAlignment="1" applyProtection="1">
      <alignment wrapText="1"/>
      <protection locked="0"/>
    </xf>
    <xf numFmtId="49" fontId="18" fillId="0" borderId="85" xfId="0" applyNumberFormat="1" applyFont="1" applyBorder="1" applyAlignment="1" applyProtection="1">
      <alignment horizontal="left" wrapText="1" indent="1"/>
      <protection locked="0"/>
    </xf>
    <xf numFmtId="49" fontId="17" fillId="0" borderId="85" xfId="0" applyNumberFormat="1" applyFont="1" applyBorder="1" applyAlignment="1" applyProtection="1">
      <alignment horizontal="left" wrapText="1" indent="2"/>
      <protection locked="0"/>
    </xf>
    <xf numFmtId="49" fontId="17" fillId="0" borderId="85" xfId="0" applyNumberFormat="1" applyFont="1" applyBorder="1" applyAlignment="1" applyProtection="1">
      <alignment horizontal="left" wrapText="1" indent="3"/>
      <protection locked="0"/>
    </xf>
    <xf numFmtId="49" fontId="19" fillId="0" borderId="86" xfId="0" applyNumberFormat="1" applyFont="1" applyBorder="1" applyAlignment="1" applyProtection="1">
      <alignment wrapText="1"/>
      <protection locked="0"/>
    </xf>
    <xf numFmtId="49" fontId="19" fillId="0" borderId="87" xfId="0" applyNumberFormat="1" applyFont="1" applyBorder="1" applyAlignment="1" applyProtection="1">
      <alignment wrapText="1"/>
      <protection locked="0"/>
    </xf>
    <xf numFmtId="37" fontId="8" fillId="0" borderId="88" xfId="0" applyNumberFormat="1" applyFont="1" applyFill="1" applyBorder="1" applyAlignment="1" applyProtection="1">
      <alignment/>
      <protection locked="0"/>
    </xf>
    <xf numFmtId="37" fontId="8" fillId="0" borderId="89" xfId="0" applyNumberFormat="1" applyFont="1" applyFill="1" applyBorder="1" applyAlignment="1" applyProtection="1">
      <alignment/>
      <protection locked="0"/>
    </xf>
    <xf numFmtId="49" fontId="17" fillId="0" borderId="90" xfId="0" applyNumberFormat="1" applyFont="1" applyBorder="1" applyAlignment="1" applyProtection="1">
      <alignment horizontal="center" vertical="center" wrapText="1"/>
      <protection locked="0"/>
    </xf>
    <xf numFmtId="171" fontId="17" fillId="0" borderId="80" xfId="42" applyFont="1" applyBorder="1" applyAlignment="1" applyProtection="1" quotePrefix="1">
      <alignment horizontal="center" vertical="center"/>
      <protection locked="0"/>
    </xf>
    <xf numFmtId="171" fontId="17" fillId="0" borderId="81" xfId="42" applyFont="1" applyBorder="1" applyAlignment="1" applyProtection="1" quotePrefix="1">
      <alignment horizontal="center" vertical="center"/>
      <protection locked="0"/>
    </xf>
    <xf numFmtId="49" fontId="19" fillId="0" borderId="84" xfId="0" applyNumberFormat="1" applyFont="1" applyBorder="1" applyAlignment="1" applyProtection="1">
      <alignment vertical="center" wrapText="1"/>
      <protection locked="0"/>
    </xf>
    <xf numFmtId="0" fontId="17" fillId="0" borderId="0" xfId="0" applyNumberFormat="1" applyFont="1" applyAlignment="1" applyProtection="1">
      <alignment horizontal="left"/>
      <protection locked="0"/>
    </xf>
    <xf numFmtId="0" fontId="7" fillId="0" borderId="77" xfId="0" applyFont="1" applyBorder="1" applyAlignment="1" applyProtection="1">
      <alignment horizontal="left" vertical="center" wrapText="1"/>
      <protection locked="0"/>
    </xf>
    <xf numFmtId="0" fontId="11" fillId="0" borderId="77" xfId="0" applyFont="1" applyBorder="1" applyAlignment="1" applyProtection="1">
      <alignment horizontal="left" vertical="center" wrapText="1"/>
      <protection locked="0"/>
    </xf>
    <xf numFmtId="0" fontId="11" fillId="0" borderId="82" xfId="0" applyFont="1" applyBorder="1" applyAlignment="1" applyProtection="1">
      <alignment horizontal="left" vertical="center" wrapText="1"/>
      <protection locked="0"/>
    </xf>
    <xf numFmtId="0" fontId="11" fillId="0" borderId="74" xfId="0" applyFont="1" applyBorder="1" applyAlignment="1" applyProtection="1">
      <alignment horizontal="left" vertical="center" wrapText="1"/>
      <protection locked="0"/>
    </xf>
    <xf numFmtId="37" fontId="8" fillId="35" borderId="30" xfId="0" applyNumberFormat="1" applyFont="1" applyFill="1" applyBorder="1" applyAlignment="1" applyProtection="1">
      <alignment/>
      <protection/>
    </xf>
    <xf numFmtId="37" fontId="8" fillId="35" borderId="75" xfId="0" applyNumberFormat="1" applyFont="1" applyFill="1" applyBorder="1" applyAlignment="1" applyProtection="1">
      <alignment/>
      <protection/>
    </xf>
    <xf numFmtId="0" fontId="7" fillId="0" borderId="79" xfId="0" applyFont="1" applyBorder="1" applyAlignment="1" applyProtection="1">
      <alignment horizontal="center" vertical="center" wrapText="1"/>
      <protection locked="0"/>
    </xf>
    <xf numFmtId="171" fontId="7" fillId="0" borderId="91" xfId="42" applyFont="1" applyBorder="1" applyAlignment="1" applyProtection="1" quotePrefix="1">
      <alignment horizontal="center" vertical="center"/>
      <protection locked="0"/>
    </xf>
    <xf numFmtId="171" fontId="7" fillId="0" borderId="92" xfId="42" applyFont="1" applyBorder="1" applyAlignment="1" applyProtection="1" quotePrefix="1">
      <alignment horizontal="center" vertical="center"/>
      <protection locked="0"/>
    </xf>
    <xf numFmtId="171" fontId="7" fillId="0" borderId="93" xfId="42" applyFont="1" applyBorder="1" applyAlignment="1" applyProtection="1">
      <alignment horizontal="centerContinuous" vertical="center"/>
      <protection locked="0"/>
    </xf>
    <xf numFmtId="171" fontId="7" fillId="0" borderId="94" xfId="42" applyFont="1" applyBorder="1" applyAlignment="1" applyProtection="1">
      <alignment horizontal="centerContinuous" vertical="center"/>
      <protection locked="0"/>
    </xf>
    <xf numFmtId="171" fontId="7" fillId="0" borderId="71" xfId="42" applyFont="1" applyBorder="1" applyAlignment="1" applyProtection="1">
      <alignment horizontal="centerContinuous" vertical="center"/>
      <protection locked="0"/>
    </xf>
    <xf numFmtId="171" fontId="7" fillId="0" borderId="95" xfId="42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 applyProtection="1">
      <alignment/>
      <protection locked="0"/>
    </xf>
    <xf numFmtId="0" fontId="7" fillId="0" borderId="96" xfId="0" applyFont="1" applyBorder="1" applyAlignment="1" applyProtection="1">
      <alignment wrapText="1"/>
      <protection locked="0"/>
    </xf>
    <xf numFmtId="0" fontId="11" fillId="0" borderId="96" xfId="0" applyFont="1" applyBorder="1" applyAlignment="1" applyProtection="1">
      <alignment/>
      <protection locked="0"/>
    </xf>
    <xf numFmtId="0" fontId="11" fillId="0" borderId="97" xfId="0" applyFont="1" applyBorder="1" applyAlignment="1" applyProtection="1">
      <alignment/>
      <protection locked="0"/>
    </xf>
    <xf numFmtId="0" fontId="11" fillId="0" borderId="98" xfId="0" applyFont="1" applyBorder="1" applyAlignment="1" applyProtection="1">
      <alignment/>
      <protection locked="0"/>
    </xf>
    <xf numFmtId="37" fontId="8" fillId="0" borderId="80" xfId="0" applyNumberFormat="1" applyFont="1" applyFill="1" applyBorder="1" applyAlignment="1" applyProtection="1">
      <alignment/>
      <protection locked="0"/>
    </xf>
    <xf numFmtId="37" fontId="8" fillId="35" borderId="80" xfId="0" applyNumberFormat="1" applyFont="1" applyFill="1" applyBorder="1" applyAlignment="1" applyProtection="1">
      <alignment/>
      <protection locked="0"/>
    </xf>
    <xf numFmtId="37" fontId="8" fillId="35" borderId="81" xfId="0" applyNumberFormat="1" applyFont="1" applyFill="1" applyBorder="1" applyAlignment="1" applyProtection="1">
      <alignment/>
      <protection locked="0"/>
    </xf>
    <xf numFmtId="171" fontId="7" fillId="0" borderId="99" xfId="42" applyFont="1" applyBorder="1" applyAlignment="1" applyProtection="1" quotePrefix="1">
      <alignment horizontal="center" vertical="center"/>
      <protection locked="0"/>
    </xf>
    <xf numFmtId="171" fontId="7" fillId="0" borderId="80" xfId="42" applyFont="1" applyBorder="1" applyAlignment="1" applyProtection="1" quotePrefix="1">
      <alignment horizontal="center" vertical="center"/>
      <protection locked="0"/>
    </xf>
    <xf numFmtId="171" fontId="7" fillId="0" borderId="81" xfId="42" applyFont="1" applyBorder="1" applyAlignment="1" applyProtection="1" quotePrefix="1">
      <alignment horizontal="center" vertical="center"/>
      <protection locked="0"/>
    </xf>
    <xf numFmtId="171" fontId="9" fillId="0" borderId="30" xfId="42" applyFont="1" applyBorder="1" applyAlignment="1" applyProtection="1">
      <alignment/>
      <protection locked="0"/>
    </xf>
    <xf numFmtId="171" fontId="9" fillId="0" borderId="30" xfId="42" applyFont="1" applyBorder="1" applyAlignment="1" applyProtection="1">
      <alignment horizontal="right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171" fontId="8" fillId="0" borderId="100" xfId="42" applyFont="1" applyBorder="1" applyAlignment="1" applyProtection="1">
      <alignment horizontal="centerContinuous" vertical="center"/>
      <protection locked="0"/>
    </xf>
    <xf numFmtId="171" fontId="8" fillId="0" borderId="101" xfId="42" applyFont="1" applyBorder="1" applyAlignment="1" applyProtection="1">
      <alignment horizontal="centerContinuous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171" fontId="8" fillId="0" borderId="80" xfId="42" applyFont="1" applyBorder="1" applyAlignment="1" applyProtection="1" quotePrefix="1">
      <alignment horizontal="center" vertical="center"/>
      <protection locked="0"/>
    </xf>
    <xf numFmtId="171" fontId="8" fillId="0" borderId="81" xfId="42" applyFont="1" applyBorder="1" applyAlignment="1" applyProtection="1" quotePrefix="1">
      <alignment horizontal="center" vertical="center"/>
      <protection locked="0"/>
    </xf>
    <xf numFmtId="0" fontId="9" fillId="0" borderId="84" xfId="0" applyFont="1" applyBorder="1" applyAlignment="1" applyProtection="1">
      <alignment/>
      <protection locked="0"/>
    </xf>
    <xf numFmtId="171" fontId="9" fillId="0" borderId="75" xfId="42" applyFont="1" applyBorder="1" applyAlignment="1" applyProtection="1">
      <alignment/>
      <protection locked="0"/>
    </xf>
    <xf numFmtId="0" fontId="8" fillId="0" borderId="85" xfId="0" applyFont="1" applyBorder="1" applyAlignment="1" applyProtection="1">
      <alignment horizontal="left" vertical="center" wrapText="1" indent="1"/>
      <protection locked="0"/>
    </xf>
    <xf numFmtId="0" fontId="9" fillId="0" borderId="85" xfId="0" applyFont="1" applyBorder="1" applyAlignment="1" applyProtection="1">
      <alignment horizontal="left"/>
      <protection locked="0"/>
    </xf>
    <xf numFmtId="0" fontId="9" fillId="0" borderId="85" xfId="0" applyFont="1" applyBorder="1" applyAlignment="1" applyProtection="1">
      <alignment/>
      <protection locked="0"/>
    </xf>
    <xf numFmtId="0" fontId="8" fillId="34" borderId="85" xfId="0" applyFont="1" applyFill="1" applyBorder="1" applyAlignment="1" applyProtection="1">
      <alignment horizontal="left" vertical="center" wrapText="1" indent="2"/>
      <protection locked="0"/>
    </xf>
    <xf numFmtId="0" fontId="8" fillId="0" borderId="85" xfId="0" applyFont="1" applyBorder="1" applyAlignment="1" applyProtection="1">
      <alignment horizontal="left" vertical="center" wrapText="1" indent="2"/>
      <protection locked="0"/>
    </xf>
    <xf numFmtId="0" fontId="9" fillId="0" borderId="82" xfId="0" applyFont="1" applyBorder="1" applyAlignment="1" applyProtection="1">
      <alignment/>
      <protection locked="0"/>
    </xf>
    <xf numFmtId="49" fontId="24" fillId="33" borderId="0" xfId="0" applyNumberFormat="1" applyFont="1" applyFill="1" applyBorder="1" applyAlignment="1" applyProtection="1">
      <alignment horizontal="left"/>
      <protection locked="0"/>
    </xf>
    <xf numFmtId="49" fontId="24" fillId="33" borderId="0" xfId="58" applyNumberFormat="1" applyFont="1" applyFill="1">
      <alignment/>
      <protection/>
    </xf>
    <xf numFmtId="171" fontId="7" fillId="0" borderId="102" xfId="42" applyFont="1" applyBorder="1" applyAlignment="1" applyProtection="1">
      <alignment horizontal="centerContinuous" vertical="center"/>
      <protection locked="0"/>
    </xf>
    <xf numFmtId="0" fontId="7" fillId="0" borderId="103" xfId="0" applyFont="1" applyBorder="1" applyAlignment="1" applyProtection="1">
      <alignment horizontal="centerContinuous" vertical="center"/>
      <protection locked="0"/>
    </xf>
    <xf numFmtId="0" fontId="7" fillId="0" borderId="104" xfId="0" applyFont="1" applyBorder="1" applyAlignment="1" applyProtection="1">
      <alignment/>
      <protection locked="0"/>
    </xf>
    <xf numFmtId="49" fontId="35" fillId="0" borderId="0" xfId="57" applyNumberFormat="1" applyFont="1" applyAlignment="1">
      <alignment horizontal="center"/>
      <protection/>
    </xf>
    <xf numFmtId="0" fontId="35" fillId="0" borderId="0" xfId="57" applyNumberFormat="1" applyFont="1" applyAlignment="1">
      <alignment horizontal="center"/>
      <protection/>
    </xf>
    <xf numFmtId="49" fontId="34" fillId="0" borderId="0" xfId="57" applyNumberFormat="1" applyFont="1" applyAlignment="1">
      <alignment horizontal="center"/>
      <protection/>
    </xf>
    <xf numFmtId="0" fontId="34" fillId="0" borderId="0" xfId="57" applyNumberFormat="1" applyFont="1" applyAlignment="1">
      <alignment horizontal="center"/>
      <protection/>
    </xf>
    <xf numFmtId="0" fontId="36" fillId="0" borderId="0" xfId="57" applyNumberFormat="1" applyFont="1" applyAlignment="1">
      <alignment horizontal="center"/>
      <protection/>
    </xf>
    <xf numFmtId="171" fontId="15" fillId="0" borderId="0" xfId="42" applyFont="1" applyAlignment="1" applyProtection="1">
      <alignment horizontal="center" vertical="center" wrapText="1"/>
      <protection locked="0"/>
    </xf>
    <xf numFmtId="0" fontId="17" fillId="0" borderId="105" xfId="0" applyFont="1" applyBorder="1" applyAlignment="1" applyProtection="1">
      <alignment horizontal="center" vertical="center" wrapText="1"/>
      <protection locked="0"/>
    </xf>
    <xf numFmtId="0" fontId="17" fillId="0" borderId="106" xfId="0" applyFont="1" applyBorder="1" applyAlignment="1" applyProtection="1">
      <alignment horizontal="center" vertical="center" wrapText="1"/>
      <protection locked="0"/>
    </xf>
    <xf numFmtId="0" fontId="17" fillId="0" borderId="84" xfId="0" applyFont="1" applyBorder="1" applyAlignment="1" applyProtection="1">
      <alignment horizontal="center" vertical="center" wrapText="1"/>
      <protection locked="0"/>
    </xf>
    <xf numFmtId="0" fontId="16" fillId="0" borderId="107" xfId="0" applyFont="1" applyBorder="1" applyAlignment="1" applyProtection="1">
      <alignment horizontal="center" wrapText="1"/>
      <protection locked="0"/>
    </xf>
    <xf numFmtId="0" fontId="16" fillId="0" borderId="108" xfId="0" applyFont="1" applyBorder="1" applyAlignment="1" applyProtection="1">
      <alignment horizontal="center" wrapText="1"/>
      <protection locked="0"/>
    </xf>
    <xf numFmtId="0" fontId="16" fillId="0" borderId="109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171" fontId="17" fillId="0" borderId="0" xfId="42" applyFont="1" applyAlignment="1" applyProtection="1">
      <alignment horizontal="center" vertical="center" wrapText="1"/>
      <protection locked="0"/>
    </xf>
    <xf numFmtId="171" fontId="17" fillId="0" borderId="0" xfId="42" applyFont="1" applyAlignment="1" applyProtection="1">
      <alignment horizontal="left" vertical="center" wrapText="1"/>
      <protection/>
    </xf>
    <xf numFmtId="171" fontId="17" fillId="0" borderId="0" xfId="42" applyFont="1" applyAlignment="1" applyProtection="1">
      <alignment horizontal="left" vertical="center" wrapText="1"/>
      <protection locked="0"/>
    </xf>
    <xf numFmtId="0" fontId="7" fillId="0" borderId="110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111" xfId="0" applyFont="1" applyBorder="1" applyAlignment="1" applyProtection="1">
      <alignment horizontal="center" vertical="center" wrapText="1"/>
      <protection locked="0"/>
    </xf>
    <xf numFmtId="171" fontId="8" fillId="0" borderId="43" xfId="42" applyFont="1" applyBorder="1" applyAlignment="1" applyProtection="1">
      <alignment horizontal="center" vertical="center" wrapText="1"/>
      <protection locked="0"/>
    </xf>
    <xf numFmtId="171" fontId="8" fillId="0" borderId="112" xfId="42" applyFont="1" applyBorder="1" applyAlignment="1" applyProtection="1">
      <alignment horizontal="center" vertical="center" wrapText="1"/>
      <protection locked="0"/>
    </xf>
    <xf numFmtId="171" fontId="7" fillId="0" borderId="43" xfId="42" applyFont="1" applyBorder="1" applyAlignment="1" applyProtection="1">
      <alignment horizontal="center" vertical="center" wrapText="1"/>
      <protection locked="0"/>
    </xf>
    <xf numFmtId="171" fontId="7" fillId="0" borderId="112" xfId="42" applyFont="1" applyBorder="1" applyAlignment="1" applyProtection="1">
      <alignment horizontal="center" vertical="center" wrapText="1"/>
      <protection locked="0"/>
    </xf>
    <xf numFmtId="171" fontId="7" fillId="0" borderId="113" xfId="42" applyFont="1" applyBorder="1" applyAlignment="1" applyProtection="1">
      <alignment horizontal="center" vertical="center" wrapText="1"/>
      <protection locked="0"/>
    </xf>
    <xf numFmtId="171" fontId="7" fillId="0" borderId="114" xfId="4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171" fontId="7" fillId="0" borderId="115" xfId="42" applyFont="1" applyBorder="1" applyAlignment="1" applyProtection="1">
      <alignment horizontal="center" vertical="center" wrapText="1"/>
      <protection locked="0"/>
    </xf>
    <xf numFmtId="171" fontId="7" fillId="0" borderId="116" xfId="42" applyFont="1" applyBorder="1" applyAlignment="1" applyProtection="1">
      <alignment horizontal="center" vertical="center" wrapText="1"/>
      <protection locked="0"/>
    </xf>
    <xf numFmtId="171" fontId="7" fillId="0" borderId="117" xfId="42" applyFont="1" applyBorder="1" applyAlignment="1" applyProtection="1">
      <alignment horizontal="center" vertical="center" wrapText="1"/>
      <protection locked="0"/>
    </xf>
    <xf numFmtId="171" fontId="7" fillId="0" borderId="118" xfId="42" applyFont="1" applyBorder="1" applyAlignment="1" applyProtection="1">
      <alignment horizontal="center" vertical="center" wrapText="1"/>
      <protection locked="0"/>
    </xf>
    <xf numFmtId="0" fontId="7" fillId="0" borderId="110" xfId="0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171" fontId="4" fillId="0" borderId="0" xfId="42" applyFont="1" applyAlignment="1" applyProtection="1">
      <alignment horizontal="center" vertical="center" wrapText="1"/>
      <protection locked="0"/>
    </xf>
    <xf numFmtId="171" fontId="8" fillId="0" borderId="70" xfId="42" applyFont="1" applyBorder="1" applyAlignment="1" applyProtection="1">
      <alignment horizontal="center" vertical="center"/>
      <protection locked="0"/>
    </xf>
    <xf numFmtId="171" fontId="8" fillId="0" borderId="94" xfId="42" applyFont="1" applyBorder="1" applyAlignment="1" applyProtection="1">
      <alignment horizontal="center" vertical="center"/>
      <protection locked="0"/>
    </xf>
    <xf numFmtId="171" fontId="8" fillId="0" borderId="100" xfId="42" applyFont="1" applyBorder="1" applyAlignment="1" applyProtection="1">
      <alignment horizontal="center" vertical="center"/>
      <protection locked="0"/>
    </xf>
    <xf numFmtId="171" fontId="8" fillId="0" borderId="119" xfId="42" applyFont="1" applyBorder="1" applyAlignment="1" applyProtection="1">
      <alignment horizontal="center" wrapText="1"/>
      <protection locked="0"/>
    </xf>
    <xf numFmtId="171" fontId="8" fillId="0" borderId="12" xfId="42" applyFont="1" applyBorder="1" applyAlignment="1" applyProtection="1">
      <alignment horizontal="center" wrapText="1"/>
      <protection locked="0"/>
    </xf>
    <xf numFmtId="171" fontId="8" fillId="0" borderId="20" xfId="42" applyFont="1" applyBorder="1" applyAlignment="1" applyProtection="1">
      <alignment horizontal="center" vertical="center"/>
      <protection locked="0"/>
    </xf>
    <xf numFmtId="171" fontId="8" fillId="0" borderId="57" xfId="42" applyFont="1" applyBorder="1" applyAlignment="1" applyProtection="1">
      <alignment horizontal="center" vertical="center"/>
      <protection locked="0"/>
    </xf>
    <xf numFmtId="171" fontId="8" fillId="0" borderId="10" xfId="42" applyFont="1" applyBorder="1" applyAlignment="1" applyProtection="1">
      <alignment horizontal="center" vertical="center" wrapText="1"/>
      <protection locked="0"/>
    </xf>
    <xf numFmtId="171" fontId="8" fillId="0" borderId="12" xfId="42" applyFont="1" applyBorder="1" applyAlignment="1" applyProtection="1">
      <alignment horizontal="center" vertical="center" wrapText="1"/>
      <protection locked="0"/>
    </xf>
    <xf numFmtId="171" fontId="8" fillId="0" borderId="30" xfId="42" applyFont="1" applyBorder="1" applyAlignment="1" applyProtection="1">
      <alignment horizontal="center" vertical="center" wrapText="1"/>
      <protection locked="0"/>
    </xf>
    <xf numFmtId="171" fontId="8" fillId="0" borderId="73" xfId="42" applyFont="1" applyBorder="1" applyAlignment="1" applyProtection="1">
      <alignment horizontal="center" vertical="center" wrapText="1"/>
      <protection locked="0"/>
    </xf>
    <xf numFmtId="171" fontId="8" fillId="0" borderId="120" xfId="42" applyFont="1" applyBorder="1" applyAlignment="1" applyProtection="1">
      <alignment horizontal="center" vertical="center" wrapText="1"/>
      <protection locked="0"/>
    </xf>
    <xf numFmtId="171" fontId="8" fillId="0" borderId="75" xfId="4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FO" xfId="57"/>
    <cellStyle name="Normal_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3"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43"/>
      </font>
    </dxf>
    <dxf>
      <font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rgb="FFFFFFFF"/>
      </font>
      <border/>
    </dxf>
    <dxf>
      <font>
        <strike val="0"/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1" name="Line 2"/>
        <xdr:cNvSpPr>
          <a:spLocks/>
        </xdr:cNvSpPr>
      </xdr:nvSpPr>
      <xdr:spPr>
        <a:xfrm>
          <a:off x="7191375" y="1501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ok"/>
              <a:ea typeface="Timok"/>
              <a:cs typeface="Timo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FO\G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ALIA\GFO\Solar%20park\SPP-2013\BLANKA%202013%20GFO_BG_it_Solar-p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. БАЛАНС"/>
      <sheetName val="2. ОПР"/>
      <sheetName val="3. ОСК"/>
      <sheetName val="4. ОПП"/>
      <sheetName val="5.ОПОВ."/>
      <sheetName val="6. ДЪЛГОТРАЙНИ АКТИВИ"/>
      <sheetName val="7. ВЗЕМАНИЯ,ЗАДЪЛЖЕНИЯ И ПРОВИЗ"/>
      <sheetName val="8. ЦЕННИ КНИЖА"/>
      <sheetName val="9.КАПИТАЛИ В ДР.ПРЕДПРИЯТИЯ"/>
      <sheetName val="10. ПРИХОДИ И РАЗХОДИ ОТ ЛИХВИ"/>
      <sheetName val="11. ИЗВЪНРЕДНИ ПРИХОДИ И РАЗХОД"/>
      <sheetName val="12. ФИНАНСОВ РЕЗУЛТАТ"/>
      <sheetName val="13. ДАНЪЧНИ РАЗЛИКИ"/>
      <sheetName val="14.ФИНАНСОВ АНАЛИЗ"/>
      <sheetName val="Заглавна страниц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л.страница"/>
      <sheetName val="Баланс - Двустранен"/>
      <sheetName val="C_flow_id"/>
      <sheetName val="ОПР - двустранен"/>
      <sheetName val="ОСК"/>
      <sheetName val="ОПП - пряк метод"/>
      <sheetName val="СДА"/>
      <sheetName val="оповестяване"/>
      <sheetName val="Баланс - Двустранен-IT"/>
      <sheetName val="ОПР - двустранен-IT"/>
      <sheetName val="ОСК-IT"/>
      <sheetName val="ОПП - пряк метод-IT"/>
      <sheetName val="СДА-IT"/>
      <sheetName val="CONTROL"/>
      <sheetName val="E_BS"/>
      <sheetName val="E_P&amp;L"/>
      <sheetName val="E_C_flow"/>
      <sheetName val="E_C_flow_id"/>
      <sheetName val="E_Equity"/>
      <sheetName val="E_1-Fixed assets"/>
      <sheetName val="E_2-Rec.&amp; Payables"/>
      <sheetName val="E_2-(continued)"/>
      <sheetName val="E_3-Securities"/>
      <sheetName val="E_5-Interest"/>
      <sheetName val="E_6-Extraordinary"/>
      <sheetName val="E_7-Results"/>
      <sheetName val="E_8-Temp. differences"/>
      <sheetName val="4 Participations"/>
    </sheetNames>
    <sheetDataSet>
      <sheetData sheetId="0">
        <row r="2">
          <cell r="C2" t="str">
            <v>СОЛАР ПАУЪР ПАРК ООД</v>
          </cell>
        </row>
        <row r="4">
          <cell r="C4" t="str">
            <v>ПЛОВДИВ</v>
          </cell>
        </row>
        <row r="6">
          <cell r="C6" t="str">
            <v>201262185</v>
          </cell>
        </row>
        <row r="8">
          <cell r="C8" t="str">
            <v>произв. и пренос на ел.енергия</v>
          </cell>
        </row>
      </sheetData>
      <sheetData sheetId="2">
        <row r="169">
          <cell r="C169" t="str">
            <v>Галина Илиева</v>
          </cell>
        </row>
        <row r="172">
          <cell r="A172" t="str">
            <v>Маурицио Парусо</v>
          </cell>
          <cell r="C17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8.375" style="407" customWidth="1"/>
    <col min="2" max="2" width="8.375" style="413" customWidth="1"/>
    <col min="3" max="3" width="25.125" style="415" bestFit="1" customWidth="1"/>
    <col min="4" max="16384" width="9.125" style="407" customWidth="1"/>
  </cols>
  <sheetData>
    <row r="1" spans="1:2" ht="15">
      <c r="A1" s="405" t="s">
        <v>243</v>
      </c>
      <c r="B1" s="406"/>
    </row>
    <row r="2" spans="1:3" ht="15">
      <c r="A2" s="408" t="s">
        <v>833</v>
      </c>
      <c r="B2" s="409" t="s">
        <v>244</v>
      </c>
      <c r="C2" s="414" t="s">
        <v>34</v>
      </c>
    </row>
    <row r="3" spans="1:3" ht="7.5" customHeight="1">
      <c r="A3" s="410"/>
      <c r="B3" s="409"/>
      <c r="C3" s="416"/>
    </row>
    <row r="4" spans="1:3" ht="15">
      <c r="A4" s="408" t="s">
        <v>834</v>
      </c>
      <c r="B4" s="409" t="s">
        <v>244</v>
      </c>
      <c r="C4" s="414" t="s">
        <v>2</v>
      </c>
    </row>
    <row r="5" spans="1:2" ht="7.5" customHeight="1">
      <c r="A5" s="411"/>
      <c r="B5" s="409"/>
    </row>
    <row r="6" spans="1:3" ht="15">
      <c r="A6" s="412" t="s">
        <v>835</v>
      </c>
      <c r="B6" s="409" t="s">
        <v>244</v>
      </c>
      <c r="C6" s="414" t="s">
        <v>35</v>
      </c>
    </row>
    <row r="7" spans="1:2" ht="7.5" customHeight="1">
      <c r="A7" s="411"/>
      <c r="B7" s="409"/>
    </row>
    <row r="8" spans="1:3" ht="15">
      <c r="A8" s="404" t="s">
        <v>836</v>
      </c>
      <c r="B8" s="409" t="s">
        <v>244</v>
      </c>
      <c r="C8" s="414" t="s">
        <v>37</v>
      </c>
    </row>
    <row r="9" spans="1:2" ht="7.5" customHeight="1">
      <c r="A9" s="411"/>
      <c r="B9" s="409"/>
    </row>
    <row r="10" spans="1:3" ht="15">
      <c r="A10" s="404" t="s">
        <v>245</v>
      </c>
      <c r="B10" s="409" t="s">
        <v>244</v>
      </c>
      <c r="C10" s="414" t="s">
        <v>1101</v>
      </c>
    </row>
    <row r="11" spans="1:2" ht="7.5" customHeight="1">
      <c r="A11" s="411"/>
      <c r="B11" s="409"/>
    </row>
    <row r="12" spans="1:3" ht="15">
      <c r="A12" s="404" t="s">
        <v>186</v>
      </c>
      <c r="B12" s="409" t="s">
        <v>244</v>
      </c>
      <c r="C12" s="414" t="s">
        <v>1102</v>
      </c>
    </row>
    <row r="13" spans="1:2" ht="7.5" customHeight="1">
      <c r="A13" s="411"/>
      <c r="B13" s="409"/>
    </row>
    <row r="14" spans="1:3" ht="15">
      <c r="A14" s="404" t="s">
        <v>246</v>
      </c>
      <c r="B14" s="409" t="s">
        <v>244</v>
      </c>
      <c r="C14" s="414" t="s">
        <v>1103</v>
      </c>
    </row>
    <row r="15" spans="1:2" ht="12.75" customHeight="1">
      <c r="A15" s="411"/>
      <c r="B15" s="409"/>
    </row>
    <row r="16" spans="1:3" ht="15">
      <c r="A16" s="404" t="s">
        <v>59</v>
      </c>
      <c r="B16" s="409" t="s">
        <v>244</v>
      </c>
      <c r="C16" s="414" t="s">
        <v>33</v>
      </c>
    </row>
    <row r="17" spans="1:2" ht="12.75" customHeight="1">
      <c r="A17" s="411"/>
      <c r="B17" s="409"/>
    </row>
    <row r="18" spans="1:3" ht="15">
      <c r="A18" s="404" t="s">
        <v>60</v>
      </c>
      <c r="B18" s="409" t="s">
        <v>244</v>
      </c>
      <c r="C18" s="414" t="s">
        <v>0</v>
      </c>
    </row>
    <row r="19" spans="1:3" ht="15">
      <c r="A19" s="404" t="s">
        <v>1042</v>
      </c>
      <c r="B19" s="409" t="s">
        <v>244</v>
      </c>
      <c r="C19" s="414"/>
    </row>
    <row r="21" spans="1:3" ht="15">
      <c r="A21" s="405" t="s">
        <v>6</v>
      </c>
      <c r="B21" s="409"/>
      <c r="C21" s="414"/>
    </row>
    <row r="22" spans="1:3" ht="15">
      <c r="A22" s="408" t="s">
        <v>5</v>
      </c>
      <c r="B22" s="409" t="s">
        <v>244</v>
      </c>
      <c r="C22" s="414" t="s">
        <v>36</v>
      </c>
    </row>
    <row r="23" spans="1:3" ht="12" customHeight="1">
      <c r="A23" s="410"/>
      <c r="B23" s="409"/>
      <c r="C23" s="416"/>
    </row>
    <row r="24" spans="1:3" ht="15">
      <c r="A24" s="408" t="s">
        <v>7</v>
      </c>
      <c r="B24" s="409" t="s">
        <v>244</v>
      </c>
      <c r="C24" s="414" t="s">
        <v>3</v>
      </c>
    </row>
    <row r="25" spans="1:2" ht="12.75" customHeight="1">
      <c r="A25" s="411"/>
      <c r="B25" s="409"/>
    </row>
    <row r="26" spans="1:3" ht="15">
      <c r="A26" s="412" t="s">
        <v>8</v>
      </c>
      <c r="B26" s="409" t="s">
        <v>244</v>
      </c>
      <c r="C26" s="629" t="str">
        <f>C6</f>
        <v>201262185</v>
      </c>
    </row>
    <row r="27" spans="1:2" ht="12" customHeight="1">
      <c r="A27" s="411"/>
      <c r="B27" s="409"/>
    </row>
    <row r="28" spans="1:3" ht="15">
      <c r="A28" s="404" t="s">
        <v>9</v>
      </c>
      <c r="B28" s="409" t="s">
        <v>244</v>
      </c>
      <c r="C28" s="414"/>
    </row>
    <row r="29" spans="1:2" ht="10.5" customHeight="1">
      <c r="A29" s="411"/>
      <c r="B29" s="409"/>
    </row>
    <row r="30" spans="1:3" ht="15">
      <c r="A30" s="404" t="s">
        <v>10</v>
      </c>
      <c r="B30" s="409" t="s">
        <v>244</v>
      </c>
      <c r="C30" s="630" t="str">
        <f>+C10</f>
        <v>30.06.2021</v>
      </c>
    </row>
    <row r="31" spans="1:2" ht="12" customHeight="1">
      <c r="A31" s="411"/>
      <c r="B31" s="409"/>
    </row>
    <row r="32" spans="1:3" ht="15">
      <c r="A32" s="404" t="s">
        <v>11</v>
      </c>
      <c r="B32" s="409" t="s">
        <v>244</v>
      </c>
      <c r="C32" s="414" t="s">
        <v>1102</v>
      </c>
    </row>
    <row r="33" spans="1:3" ht="12" customHeight="1">
      <c r="A33" s="411"/>
      <c r="B33" s="409"/>
      <c r="C33" s="414"/>
    </row>
    <row r="34" spans="1:3" ht="15">
      <c r="A34" s="404" t="s">
        <v>12</v>
      </c>
      <c r="B34" s="409" t="s">
        <v>244</v>
      </c>
      <c r="C34" s="414" t="s">
        <v>1103</v>
      </c>
    </row>
    <row r="35" spans="1:2" ht="15">
      <c r="A35" s="411"/>
      <c r="B35" s="409"/>
    </row>
    <row r="36" spans="1:3" ht="15">
      <c r="A36" s="404" t="s">
        <v>13</v>
      </c>
      <c r="B36" s="409" t="s">
        <v>244</v>
      </c>
      <c r="C36" s="630" t="s">
        <v>4</v>
      </c>
    </row>
    <row r="37" spans="1:3" ht="15">
      <c r="A37" s="404" t="s">
        <v>14</v>
      </c>
      <c r="B37" s="409" t="s">
        <v>244</v>
      </c>
      <c r="C37" s="415" t="s">
        <v>1</v>
      </c>
    </row>
    <row r="39" spans="1:2" ht="15">
      <c r="A39" s="404" t="s">
        <v>15</v>
      </c>
      <c r="B39" s="409" t="s">
        <v>244</v>
      </c>
    </row>
  </sheetData>
  <sheetProtection/>
  <printOptions/>
  <pageMargins left="0.52" right="0.27" top="1.25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875" style="11" customWidth="1"/>
    <col min="2" max="2" width="5.75390625" style="68" customWidth="1"/>
    <col min="3" max="4" width="12.125" style="11" customWidth="1"/>
    <col min="5" max="5" width="13.375" style="11" customWidth="1"/>
    <col min="6" max="6" width="12.125" style="11" customWidth="1"/>
    <col min="7" max="16384" width="9.125" style="11" customWidth="1"/>
  </cols>
  <sheetData>
    <row r="1" spans="1:6" ht="15">
      <c r="A1" s="122" t="s">
        <v>1084</v>
      </c>
      <c r="B1" s="122"/>
      <c r="C1" s="122"/>
      <c r="D1" s="122"/>
      <c r="E1" s="122"/>
      <c r="F1" s="122"/>
    </row>
    <row r="2" spans="1:3" ht="15">
      <c r="A2" s="9" t="e">
        <f>#REF!</f>
        <v>#REF!</v>
      </c>
      <c r="B2" s="10"/>
      <c r="C2" s="10"/>
    </row>
    <row r="3" spans="1:6" ht="15">
      <c r="A3" s="14" t="s">
        <v>1085</v>
      </c>
      <c r="B3" s="10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0"/>
      <c r="C4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685" t="s">
        <v>1087</v>
      </c>
      <c r="B6" s="685"/>
      <c r="C6" s="685"/>
      <c r="D6" s="685"/>
      <c r="E6" s="685"/>
      <c r="F6" s="685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 t="e">
        <f>+#REF!</f>
        <v>#REF!</v>
      </c>
      <c r="C9" s="18" t="e">
        <f>+#REF!</f>
        <v>#REF!</v>
      </c>
      <c r="D9" s="18" t="e">
        <f>+#REF!</f>
        <v>#REF!</v>
      </c>
      <c r="E9" s="18" t="e">
        <f>+#REF!</f>
        <v>#REF!</v>
      </c>
      <c r="F9" s="18" t="e">
        <f>+#REF!</f>
        <v>#REF!</v>
      </c>
    </row>
    <row r="10" spans="1:6" s="24" customFormat="1" ht="10.5" customHeight="1">
      <c r="A10" s="19" t="e">
        <f>+#REF!</f>
        <v>#REF!</v>
      </c>
      <c r="B10" s="20" t="e">
        <f>+#REF!</f>
        <v>#REF!</v>
      </c>
      <c r="C10" s="21" t="s">
        <v>829</v>
      </c>
      <c r="D10" s="22"/>
      <c r="E10" s="22"/>
      <c r="F10" s="23"/>
    </row>
    <row r="11" spans="1:6" s="24" customFormat="1" ht="10.5" customHeight="1">
      <c r="A11" s="25" t="s">
        <v>1088</v>
      </c>
      <c r="B11" s="26" t="s">
        <v>1089</v>
      </c>
      <c r="C11" s="27"/>
      <c r="D11" s="28" t="s">
        <v>1090</v>
      </c>
      <c r="E11" s="29"/>
      <c r="F11" s="30"/>
    </row>
    <row r="12" spans="1:6" s="24" customFormat="1" ht="10.5" customHeight="1">
      <c r="A12" s="25" t="e">
        <f>+#REF!</f>
        <v>#REF!</v>
      </c>
      <c r="B12" s="26" t="e">
        <f>+#REF!</f>
        <v>#REF!</v>
      </c>
      <c r="C12" s="31" t="s">
        <v>1091</v>
      </c>
      <c r="D12" s="27" t="s">
        <v>1092</v>
      </c>
      <c r="E12" s="32" t="e">
        <f>+#REF!</f>
        <v>#REF!</v>
      </c>
      <c r="F12" s="33" t="s">
        <v>1093</v>
      </c>
    </row>
    <row r="13" spans="1:6" s="24" customFormat="1" ht="10.5" customHeight="1">
      <c r="A13" s="34" t="e">
        <f>+#REF!</f>
        <v>#REF!</v>
      </c>
      <c r="B13" s="35" t="e">
        <f>+#REF!</f>
        <v>#REF!</v>
      </c>
      <c r="C13" s="36"/>
      <c r="D13" s="36" t="s">
        <v>1094</v>
      </c>
      <c r="E13" s="36" t="s">
        <v>1095</v>
      </c>
      <c r="F13" s="37" t="s">
        <v>1094</v>
      </c>
    </row>
    <row r="14" spans="1:6" s="24" customFormat="1" ht="10.5" customHeight="1">
      <c r="A14" s="38"/>
      <c r="B14" s="70" t="s">
        <v>1096</v>
      </c>
      <c r="C14" s="39">
        <v>1</v>
      </c>
      <c r="D14" s="39">
        <v>2</v>
      </c>
      <c r="E14" s="39">
        <v>3</v>
      </c>
      <c r="F14" s="40">
        <v>4</v>
      </c>
    </row>
    <row r="15" spans="1:6" s="43" customFormat="1" ht="12" customHeight="1">
      <c r="A15" s="41" t="s">
        <v>1097</v>
      </c>
      <c r="B15" s="42"/>
      <c r="C15" s="1"/>
      <c r="D15" s="1"/>
      <c r="E15" s="1"/>
      <c r="F15" s="2"/>
    </row>
    <row r="16" spans="1:6" s="43" customFormat="1" ht="12" customHeight="1">
      <c r="A16" s="44" t="s">
        <v>1098</v>
      </c>
      <c r="B16" s="45"/>
      <c r="C16" s="3"/>
      <c r="D16" s="3"/>
      <c r="E16" s="3"/>
      <c r="F16" s="4"/>
    </row>
    <row r="17" spans="1:6" s="43" customFormat="1" ht="12" customHeight="1">
      <c r="A17" s="46" t="s">
        <v>1099</v>
      </c>
      <c r="B17" s="389" t="s">
        <v>880</v>
      </c>
      <c r="C17" s="111" t="e">
        <f>+#REF!</f>
        <v>#REF!</v>
      </c>
      <c r="D17" s="111" t="e">
        <f>+#REF!</f>
        <v>#REF!</v>
      </c>
      <c r="E17" s="111" t="e">
        <f>+#REF!</f>
        <v>#REF!</v>
      </c>
      <c r="F17" s="5" t="e">
        <f>D17-E17</f>
        <v>#REF!</v>
      </c>
    </row>
    <row r="18" spans="1:6" s="43" customFormat="1" ht="12" customHeight="1">
      <c r="A18" s="48" t="s">
        <v>1100</v>
      </c>
      <c r="B18" s="392" t="s">
        <v>881</v>
      </c>
      <c r="C18" s="113" t="e">
        <f>+#REF!</f>
        <v>#REF!</v>
      </c>
      <c r="D18" s="113" t="e">
        <f>+#REF!</f>
        <v>#REF!</v>
      </c>
      <c r="E18" s="113" t="e">
        <f>+#REF!</f>
        <v>#REF!</v>
      </c>
      <c r="F18" s="6" t="e">
        <f>D18-E18</f>
        <v>#REF!</v>
      </c>
    </row>
    <row r="19" spans="1:66" s="43" customFormat="1" ht="12" customHeight="1">
      <c r="A19" s="48" t="s">
        <v>16</v>
      </c>
      <c r="B19" s="392" t="s">
        <v>882</v>
      </c>
      <c r="C19" s="113" t="e">
        <f>+#REF!</f>
        <v>#REF!</v>
      </c>
      <c r="D19" s="113" t="e">
        <f>+#REF!</f>
        <v>#REF!</v>
      </c>
      <c r="E19" s="113" t="e">
        <f>+#REF!</f>
        <v>#REF!</v>
      </c>
      <c r="F19" s="6" t="e">
        <f>D19-E19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 customHeight="1">
      <c r="A20" s="46" t="s">
        <v>17</v>
      </c>
      <c r="B20" s="389" t="s">
        <v>883</v>
      </c>
      <c r="C20" s="111" t="e">
        <f>+#REF!</f>
        <v>#REF!</v>
      </c>
      <c r="D20" s="111" t="e">
        <f>+#REF!</f>
        <v>#REF!</v>
      </c>
      <c r="E20" s="111" t="e">
        <f>+#REF!</f>
        <v>#REF!</v>
      </c>
      <c r="F20" s="6" t="e">
        <f>D20-E20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 customHeight="1">
      <c r="A21" s="54" t="s">
        <v>18</v>
      </c>
      <c r="B21" s="393" t="s">
        <v>884</v>
      </c>
      <c r="C21" s="7" t="e">
        <f>SUM(C17:C20)</f>
        <v>#REF!</v>
      </c>
      <c r="D21" s="7" t="e">
        <f>SUM(D17:D20)</f>
        <v>#REF!</v>
      </c>
      <c r="E21" s="7" t="e">
        <f>SUM(E17:E20)</f>
        <v>#REF!</v>
      </c>
      <c r="F21" s="8" t="e">
        <f>SUM(F17:F20)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 customHeight="1">
      <c r="A22" s="41" t="s">
        <v>19</v>
      </c>
      <c r="B22" s="390"/>
      <c r="C22" s="1"/>
      <c r="D22" s="1"/>
      <c r="E22" s="1"/>
      <c r="F22" s="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 customHeight="1">
      <c r="A23" s="53" t="s">
        <v>20</v>
      </c>
      <c r="B23" s="389" t="s">
        <v>885</v>
      </c>
      <c r="C23" s="111" t="e">
        <f>+#REF!</f>
        <v>#REF!</v>
      </c>
      <c r="D23" s="111" t="e">
        <f>+#REF!</f>
        <v>#REF!</v>
      </c>
      <c r="E23" s="111" t="e">
        <f>+#REF!</f>
        <v>#REF!</v>
      </c>
      <c r="F23" s="5" t="e">
        <f>+#REF!</f>
        <v>#REF!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 customHeight="1">
      <c r="A24" s="48" t="s">
        <v>25</v>
      </c>
      <c r="B24" s="392" t="s">
        <v>886</v>
      </c>
      <c r="C24" s="113" t="e">
        <f>+#REF!</f>
        <v>#REF!</v>
      </c>
      <c r="D24" s="113" t="e">
        <f>+#REF!</f>
        <v>#REF!</v>
      </c>
      <c r="E24" s="113" t="e">
        <f>+#REF!</f>
        <v>#REF!</v>
      </c>
      <c r="F24" s="6" t="e">
        <f>+#REF!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 customHeight="1">
      <c r="A25" s="48" t="s">
        <v>26</v>
      </c>
      <c r="B25" s="392" t="s">
        <v>887</v>
      </c>
      <c r="C25" s="113" t="e">
        <f>+#REF!</f>
        <v>#REF!</v>
      </c>
      <c r="D25" s="113" t="e">
        <f>+#REF!</f>
        <v>#REF!</v>
      </c>
      <c r="E25" s="113" t="e">
        <f>+#REF!</f>
        <v>#REF!</v>
      </c>
      <c r="F25" s="6" t="e">
        <f>D25-E25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 customHeight="1">
      <c r="A26" s="52" t="s">
        <v>27</v>
      </c>
      <c r="B26" s="394"/>
      <c r="C26" s="1" t="e">
        <f>+#REF!</f>
        <v>#REF!</v>
      </c>
      <c r="D26" s="1" t="e">
        <f>+#REF!</f>
        <v>#REF!</v>
      </c>
      <c r="E26" s="1" t="e">
        <f>+#REF!</f>
        <v>#REF!</v>
      </c>
      <c r="F26" s="2" t="e">
        <f>+#REF!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 customHeight="1">
      <c r="A27" s="53" t="s">
        <v>28</v>
      </c>
      <c r="B27" s="389" t="s">
        <v>888</v>
      </c>
      <c r="C27" s="111" t="e">
        <f>+#REF!</f>
        <v>#REF!</v>
      </c>
      <c r="D27" s="111" t="e">
        <f>+#REF!</f>
        <v>#REF!</v>
      </c>
      <c r="E27" s="111" t="e">
        <f>+#REF!</f>
        <v>#REF!</v>
      </c>
      <c r="F27" s="5" t="e">
        <f>+#REF!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 customHeight="1">
      <c r="A28" s="48" t="s">
        <v>29</v>
      </c>
      <c r="B28" s="392" t="s">
        <v>889</v>
      </c>
      <c r="C28" s="113" t="e">
        <f>+#REF!</f>
        <v>#REF!</v>
      </c>
      <c r="D28" s="113" t="e">
        <f>+#REF!</f>
        <v>#REF!</v>
      </c>
      <c r="E28" s="113" t="e">
        <f>+#REF!</f>
        <v>#REF!</v>
      </c>
      <c r="F28" s="6" t="e">
        <f>+#REF!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 customHeight="1">
      <c r="A29" s="54" t="s">
        <v>30</v>
      </c>
      <c r="B29" s="393" t="s">
        <v>890</v>
      </c>
      <c r="C29" s="7" t="e">
        <f>SUM(C23:C28)</f>
        <v>#REF!</v>
      </c>
      <c r="D29" s="7" t="e">
        <f>SUM(D23:D28)</f>
        <v>#REF!</v>
      </c>
      <c r="E29" s="7" t="e">
        <f>SUM(E23:E28)</f>
        <v>#REF!</v>
      </c>
      <c r="F29" s="8" t="e">
        <f>SUM(F23:F28)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 customHeight="1">
      <c r="A30" s="41" t="s">
        <v>31</v>
      </c>
      <c r="B30" s="390"/>
      <c r="C30" s="1"/>
      <c r="D30" s="1"/>
      <c r="E30" s="1"/>
      <c r="F30" s="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 customHeight="1">
      <c r="A31" s="53" t="s">
        <v>32</v>
      </c>
      <c r="B31" s="389" t="s">
        <v>891</v>
      </c>
      <c r="C31" s="111" t="e">
        <f>+#REF!</f>
        <v>#REF!</v>
      </c>
      <c r="D31" s="111" t="e">
        <f>+#REF!</f>
        <v>#REF!</v>
      </c>
      <c r="E31" s="111" t="e">
        <f>+#REF!</f>
        <v>#REF!</v>
      </c>
      <c r="F31" s="5" t="e">
        <f>D31-E31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 customHeight="1">
      <c r="A32" s="48" t="s">
        <v>38</v>
      </c>
      <c r="B32" s="392" t="s">
        <v>892</v>
      </c>
      <c r="C32" s="113" t="e">
        <f>+#REF!</f>
        <v>#REF!</v>
      </c>
      <c r="D32" s="113" t="e">
        <f>+#REF!</f>
        <v>#REF!</v>
      </c>
      <c r="E32" s="113" t="e">
        <f>+#REF!</f>
        <v>#REF!</v>
      </c>
      <c r="F32" s="6" t="e">
        <f>D32-E32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 customHeight="1">
      <c r="A33" s="48" t="s">
        <v>39</v>
      </c>
      <c r="B33" s="392" t="s">
        <v>893</v>
      </c>
      <c r="C33" s="113" t="e">
        <f>+#REF!</f>
        <v>#REF!</v>
      </c>
      <c r="D33" s="113" t="e">
        <f>+#REF!</f>
        <v>#REF!</v>
      </c>
      <c r="E33" s="113" t="e">
        <f>+#REF!</f>
        <v>#REF!</v>
      </c>
      <c r="F33" s="6" t="e">
        <f>D33-E33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 customHeight="1">
      <c r="A34" s="48" t="s">
        <v>40</v>
      </c>
      <c r="B34" s="392" t="s">
        <v>894</v>
      </c>
      <c r="C34" s="113" t="e">
        <f>+#REF!</f>
        <v>#REF!</v>
      </c>
      <c r="D34" s="113"/>
      <c r="E34" s="113" t="e">
        <f>+#REF!</f>
        <v>#REF!</v>
      </c>
      <c r="F34" s="6" t="e">
        <f>D34-E34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 customHeight="1">
      <c r="A35" s="48" t="s">
        <v>41</v>
      </c>
      <c r="B35" s="392" t="s">
        <v>895</v>
      </c>
      <c r="C35" s="113" t="e">
        <f>+#REF!</f>
        <v>#REF!</v>
      </c>
      <c r="D35" s="113" t="e">
        <f>+#REF!</f>
        <v>#REF!</v>
      </c>
      <c r="E35" s="113" t="e">
        <f>+#REF!</f>
        <v>#REF!</v>
      </c>
      <c r="F35" s="6" t="e">
        <f>D35-E35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 customHeight="1">
      <c r="A36" s="54" t="s">
        <v>42</v>
      </c>
      <c r="B36" s="393" t="s">
        <v>896</v>
      </c>
      <c r="C36" s="7" t="e">
        <f>SUM(C31:C35)</f>
        <v>#REF!</v>
      </c>
      <c r="D36" s="7" t="e">
        <f>SUM(D31:D35)</f>
        <v>#REF!</v>
      </c>
      <c r="E36" s="7" t="e">
        <f>SUM(E31:E35)</f>
        <v>#REF!</v>
      </c>
      <c r="F36" s="8" t="e">
        <f>SUM(F31:F35)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 customHeight="1">
      <c r="A37" s="41" t="s">
        <v>43</v>
      </c>
      <c r="B37" s="390"/>
      <c r="C37" s="1"/>
      <c r="D37" s="1"/>
      <c r="E37" s="1"/>
      <c r="F37" s="2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 customHeight="1">
      <c r="A38" s="53" t="s">
        <v>44</v>
      </c>
      <c r="B38" s="389" t="s">
        <v>897</v>
      </c>
      <c r="C38" s="111" t="e">
        <f>+#REF!</f>
        <v>#REF!</v>
      </c>
      <c r="D38" s="111" t="e">
        <f>+#REF!</f>
        <v>#REF!</v>
      </c>
      <c r="E38" s="111" t="e">
        <f>+#REF!</f>
        <v>#REF!</v>
      </c>
      <c r="F38" s="5" t="e">
        <f>D38-E38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 customHeight="1">
      <c r="A39" s="46" t="s">
        <v>45</v>
      </c>
      <c r="B39" s="389" t="s">
        <v>898</v>
      </c>
      <c r="C39" s="111" t="e">
        <f>+#REF!</f>
        <v>#REF!</v>
      </c>
      <c r="D39" s="111" t="e">
        <f>+#REF!</f>
        <v>#REF!</v>
      </c>
      <c r="E39" s="111" t="e">
        <f>+#REF!</f>
        <v>#REF!</v>
      </c>
      <c r="F39" s="6" t="e">
        <f>D39-E39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 customHeight="1">
      <c r="A40" s="48" t="s">
        <v>46</v>
      </c>
      <c r="B40" s="392" t="s">
        <v>899</v>
      </c>
      <c r="C40" s="113" t="e">
        <f>+#REF!</f>
        <v>#REF!</v>
      </c>
      <c r="D40" s="113" t="e">
        <f>+#REF!</f>
        <v>#REF!</v>
      </c>
      <c r="E40" s="113" t="e">
        <f>+#REF!</f>
        <v>#REF!</v>
      </c>
      <c r="F40" s="6" t="e">
        <f>D40-E40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 customHeight="1">
      <c r="A41" s="54" t="s">
        <v>47</v>
      </c>
      <c r="B41" s="393" t="s">
        <v>900</v>
      </c>
      <c r="C41" s="7" t="e">
        <f>SUM(C38:C40)</f>
        <v>#REF!</v>
      </c>
      <c r="D41" s="7" t="e">
        <f>SUM(D38:D40)</f>
        <v>#REF!</v>
      </c>
      <c r="E41" s="7" t="e">
        <f>SUM(E38:E40)</f>
        <v>#REF!</v>
      </c>
      <c r="F41" s="8" t="e">
        <f>SUM(F38:F40)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 customHeight="1">
      <c r="A42" s="41" t="s">
        <v>48</v>
      </c>
      <c r="B42" s="390" t="s">
        <v>901</v>
      </c>
      <c r="C42" s="7" t="e">
        <f>+#REF!</f>
        <v>#REF!</v>
      </c>
      <c r="D42" s="7"/>
      <c r="E42" s="7"/>
      <c r="F42" s="8">
        <f>D42-E42</f>
        <v>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s="43" customFormat="1" ht="12" customHeight="1">
      <c r="A43" s="54" t="s">
        <v>49</v>
      </c>
      <c r="B43" s="393" t="s">
        <v>902</v>
      </c>
      <c r="C43" s="7" t="e">
        <f>C21+C29+C36+C41+C42</f>
        <v>#REF!</v>
      </c>
      <c r="D43" s="7" t="e">
        <f>D21+D29+D36+D41+D42</f>
        <v>#REF!</v>
      </c>
      <c r="E43" s="7" t="e">
        <f>E21+E29+E36+E41+E42</f>
        <v>#REF!</v>
      </c>
      <c r="F43" s="8" t="e">
        <f>F21+F29+F36+F41+F42</f>
        <v>#REF!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43" customFormat="1" ht="12" customHeight="1">
      <c r="A44" s="41" t="s">
        <v>50</v>
      </c>
      <c r="B44" s="390"/>
      <c r="C44" s="1"/>
      <c r="D44" s="1"/>
      <c r="E44" s="1"/>
      <c r="F44" s="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 customHeight="1">
      <c r="A45" s="44" t="s">
        <v>51</v>
      </c>
      <c r="B45" s="395"/>
      <c r="C45" s="3"/>
      <c r="D45" s="3"/>
      <c r="E45" s="3"/>
      <c r="F45" s="4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s="43" customFormat="1" ht="12" customHeight="1">
      <c r="A46" s="53" t="s">
        <v>52</v>
      </c>
      <c r="B46" s="389" t="s">
        <v>903</v>
      </c>
      <c r="C46" s="111" t="e">
        <f>+#REF!</f>
        <v>#REF!</v>
      </c>
      <c r="D46" s="111" t="e">
        <f>+#REF!</f>
        <v>#REF!</v>
      </c>
      <c r="E46" s="111" t="e">
        <f>+#REF!</f>
        <v>#REF!</v>
      </c>
      <c r="F46" s="5" t="e">
        <f aca="true" t="shared" si="0" ref="F46:F51">D46-E46</f>
        <v>#REF!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43" customFormat="1" ht="12" customHeight="1">
      <c r="A47" s="48" t="s">
        <v>53</v>
      </c>
      <c r="B47" s="392" t="s">
        <v>904</v>
      </c>
      <c r="C47" s="113" t="e">
        <f>+#REF!</f>
        <v>#REF!</v>
      </c>
      <c r="D47" s="113" t="e">
        <f>+#REF!</f>
        <v>#REF!</v>
      </c>
      <c r="E47" s="113" t="e">
        <f>+#REF!</f>
        <v>#REF!</v>
      </c>
      <c r="F47" s="6" t="e">
        <f t="shared" si="0"/>
        <v>#REF!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6" s="43" customFormat="1" ht="12" customHeight="1">
      <c r="A48" s="48" t="s">
        <v>54</v>
      </c>
      <c r="B48" s="392" t="s">
        <v>905</v>
      </c>
      <c r="C48" s="113" t="e">
        <f>+#REF!</f>
        <v>#REF!</v>
      </c>
      <c r="D48" s="113" t="e">
        <f>+#REF!</f>
        <v>#REF!</v>
      </c>
      <c r="E48" s="113" t="e">
        <f>+#REF!</f>
        <v>#REF!</v>
      </c>
      <c r="F48" s="6" t="e">
        <f t="shared" si="0"/>
        <v>#REF!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</row>
    <row r="49" spans="1:66" s="43" customFormat="1" ht="12" customHeight="1">
      <c r="A49" s="46" t="s">
        <v>55</v>
      </c>
      <c r="B49" s="389" t="s">
        <v>906</v>
      </c>
      <c r="C49" s="111" t="e">
        <f>+#REF!</f>
        <v>#REF!</v>
      </c>
      <c r="D49" s="111" t="e">
        <f>+#REF!</f>
        <v>#REF!</v>
      </c>
      <c r="E49" s="111" t="e">
        <f>+#REF!</f>
        <v>#REF!</v>
      </c>
      <c r="F49" s="6" t="e">
        <f t="shared" si="0"/>
        <v>#REF!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</row>
    <row r="50" spans="1:66" s="43" customFormat="1" ht="12" customHeight="1">
      <c r="A50" s="48" t="s">
        <v>56</v>
      </c>
      <c r="B50" s="392" t="s">
        <v>907</v>
      </c>
      <c r="C50" s="113" t="e">
        <f>+#REF!</f>
        <v>#REF!</v>
      </c>
      <c r="D50" s="113" t="e">
        <f>+#REF!</f>
        <v>#REF!</v>
      </c>
      <c r="E50" s="113" t="e">
        <f>+#REF!</f>
        <v>#REF!</v>
      </c>
      <c r="F50" s="6" t="e">
        <f t="shared" si="0"/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6" s="43" customFormat="1" ht="12" customHeight="1">
      <c r="A51" s="46" t="s">
        <v>57</v>
      </c>
      <c r="B51" s="389" t="s">
        <v>908</v>
      </c>
      <c r="C51" s="111" t="e">
        <f>+#REF!</f>
        <v>#REF!</v>
      </c>
      <c r="D51" s="111" t="e">
        <f>+#REF!</f>
        <v>#REF!</v>
      </c>
      <c r="E51" s="111" t="e">
        <f>+#REF!</f>
        <v>#REF!</v>
      </c>
      <c r="F51" s="6" t="e">
        <f t="shared" si="0"/>
        <v>#REF!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</row>
    <row r="52" spans="1:66" s="43" customFormat="1" ht="12" customHeight="1">
      <c r="A52" s="54" t="str">
        <f>+A21</f>
        <v>   Total I:</v>
      </c>
      <c r="B52" s="393" t="s">
        <v>909</v>
      </c>
      <c r="C52" s="7" t="e">
        <f>SUM(C46:C51)</f>
        <v>#REF!</v>
      </c>
      <c r="D52" s="7" t="e">
        <f>SUM(D46:D51)</f>
        <v>#REF!</v>
      </c>
      <c r="E52" s="7" t="e">
        <f>SUM(E46:E51)</f>
        <v>#REF!</v>
      </c>
      <c r="F52" s="63" t="e">
        <f>SUM(F46:F51)</f>
        <v>#REF!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</row>
    <row r="53" spans="1:66" s="43" customFormat="1" ht="12" customHeight="1">
      <c r="A53" s="41" t="s">
        <v>58</v>
      </c>
      <c r="B53" s="390"/>
      <c r="C53" s="1"/>
      <c r="D53" s="1"/>
      <c r="E53" s="1"/>
      <c r="F53" s="2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</row>
    <row r="54" spans="1:66" s="43" customFormat="1" ht="12" customHeight="1">
      <c r="A54" s="46" t="s">
        <v>63</v>
      </c>
      <c r="B54" s="391" t="s">
        <v>910</v>
      </c>
      <c r="C54" s="3" t="e">
        <f>+#REF!</f>
        <v>#REF!</v>
      </c>
      <c r="D54" s="3" t="e">
        <f>+#REF!</f>
        <v>#REF!</v>
      </c>
      <c r="E54" s="3" t="e">
        <f>+#REF!</f>
        <v>#REF!</v>
      </c>
      <c r="F54" s="4" t="e">
        <f aca="true" t="shared" si="1" ref="F54:F61">D54-E54</f>
        <v>#REF!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43" customFormat="1" ht="12" customHeight="1">
      <c r="A55" s="53" t="s">
        <v>64</v>
      </c>
      <c r="B55" s="389" t="s">
        <v>911</v>
      </c>
      <c r="C55" s="111" t="e">
        <f>+#REF!</f>
        <v>#REF!</v>
      </c>
      <c r="D55" s="111" t="e">
        <f>+#REF!</f>
        <v>#REF!</v>
      </c>
      <c r="E55" s="111" t="e">
        <f>+#REF!</f>
        <v>#REF!</v>
      </c>
      <c r="F55" s="5" t="e">
        <f t="shared" si="1"/>
        <v>#REF!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</row>
    <row r="56" spans="1:6" s="51" customFormat="1" ht="12" customHeight="1">
      <c r="A56" s="48" t="s">
        <v>65</v>
      </c>
      <c r="B56" s="392" t="s">
        <v>912</v>
      </c>
      <c r="C56" s="113" t="e">
        <f>+#REF!</f>
        <v>#REF!</v>
      </c>
      <c r="D56" s="113" t="e">
        <f>+#REF!</f>
        <v>#REF!</v>
      </c>
      <c r="E56" s="113" t="e">
        <f>+#REF!</f>
        <v>#REF!</v>
      </c>
      <c r="F56" s="6" t="e">
        <f t="shared" si="1"/>
        <v>#REF!</v>
      </c>
    </row>
    <row r="57" spans="1:6" s="51" customFormat="1" ht="12" customHeight="1">
      <c r="A57" s="48" t="s">
        <v>66</v>
      </c>
      <c r="B57" s="392" t="s">
        <v>913</v>
      </c>
      <c r="C57" s="113" t="e">
        <f>+#REF!</f>
        <v>#REF!</v>
      </c>
      <c r="D57" s="113" t="e">
        <f>+#REF!</f>
        <v>#REF!</v>
      </c>
      <c r="E57" s="113" t="e">
        <f>+#REF!</f>
        <v>#REF!</v>
      </c>
      <c r="F57" s="6" t="e">
        <f t="shared" si="1"/>
        <v>#REF!</v>
      </c>
    </row>
    <row r="58" spans="1:6" s="51" customFormat="1" ht="12" customHeight="1">
      <c r="A58" s="46" t="s">
        <v>67</v>
      </c>
      <c r="B58" s="389" t="s">
        <v>914</v>
      </c>
      <c r="C58" s="111" t="e">
        <f>+#REF!</f>
        <v>#REF!</v>
      </c>
      <c r="D58" s="111" t="e">
        <f>+#REF!</f>
        <v>#REF!</v>
      </c>
      <c r="E58" s="111" t="e">
        <f>+#REF!</f>
        <v>#REF!</v>
      </c>
      <c r="F58" s="6" t="e">
        <f t="shared" si="1"/>
        <v>#REF!</v>
      </c>
    </row>
    <row r="59" spans="1:6" s="51" customFormat="1" ht="12" customHeight="1">
      <c r="A59" s="48" t="s">
        <v>68</v>
      </c>
      <c r="B59" s="392" t="s">
        <v>915</v>
      </c>
      <c r="C59" s="113" t="e">
        <f>+#REF!</f>
        <v>#REF!</v>
      </c>
      <c r="D59" s="113" t="e">
        <f>+#REF!</f>
        <v>#REF!</v>
      </c>
      <c r="E59" s="113" t="e">
        <f>+#REF!</f>
        <v>#REF!</v>
      </c>
      <c r="F59" s="6" t="e">
        <f t="shared" si="1"/>
        <v>#REF!</v>
      </c>
    </row>
    <row r="60" spans="1:6" s="51" customFormat="1" ht="12" customHeight="1">
      <c r="A60" s="48" t="s">
        <v>69</v>
      </c>
      <c r="B60" s="392" t="s">
        <v>916</v>
      </c>
      <c r="C60" s="113" t="e">
        <f>+#REF!</f>
        <v>#REF!</v>
      </c>
      <c r="D60" s="113" t="e">
        <f>+#REF!</f>
        <v>#REF!</v>
      </c>
      <c r="E60" s="113" t="e">
        <f>+#REF!</f>
        <v>#REF!</v>
      </c>
      <c r="F60" s="6" t="e">
        <f t="shared" si="1"/>
        <v>#REF!</v>
      </c>
    </row>
    <row r="61" spans="1:6" s="51" customFormat="1" ht="12" customHeight="1">
      <c r="A61" s="48" t="s">
        <v>70</v>
      </c>
      <c r="B61" s="392" t="s">
        <v>917</v>
      </c>
      <c r="C61" s="113" t="e">
        <f>+#REF!</f>
        <v>#REF!</v>
      </c>
      <c r="D61" s="113" t="e">
        <f>+#REF!</f>
        <v>#REF!</v>
      </c>
      <c r="E61" s="113" t="e">
        <f>+#REF!</f>
        <v>#REF!</v>
      </c>
      <c r="F61" s="6" t="e">
        <f t="shared" si="1"/>
        <v>#REF!</v>
      </c>
    </row>
    <row r="62" spans="1:6" s="51" customFormat="1" ht="12" customHeight="1">
      <c r="A62" s="56" t="str">
        <f>+A29</f>
        <v>   Total II:</v>
      </c>
      <c r="B62" s="396" t="s">
        <v>918</v>
      </c>
      <c r="C62" s="57" t="e">
        <f>SUM(C54:C61)-C55</f>
        <v>#REF!</v>
      </c>
      <c r="D62" s="57" t="e">
        <f>SUM(D54:D61)-D55</f>
        <v>#REF!</v>
      </c>
      <c r="E62" s="57" t="e">
        <f>SUM(E54:E61)-E55</f>
        <v>#REF!</v>
      </c>
      <c r="F62" s="58" t="e">
        <f>SUM(F54:F61)-F55</f>
        <v>#REF!</v>
      </c>
    </row>
    <row r="63" spans="1:6" s="43" customFormat="1" ht="12" customHeight="1">
      <c r="A63" s="59" t="s">
        <v>71</v>
      </c>
      <c r="B63" s="397"/>
      <c r="C63" s="60"/>
      <c r="D63" s="60"/>
      <c r="E63" s="60"/>
      <c r="F63" s="61"/>
    </row>
    <row r="64" spans="1:66" s="43" customFormat="1" ht="12" customHeight="1">
      <c r="A64" s="46" t="s">
        <v>72</v>
      </c>
      <c r="B64" s="391" t="s">
        <v>919</v>
      </c>
      <c r="C64" s="3"/>
      <c r="D64" s="3"/>
      <c r="E64" s="3"/>
      <c r="F64" s="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</row>
    <row r="65" spans="1:66" s="43" customFormat="1" ht="12" customHeight="1">
      <c r="A65" s="53" t="s">
        <v>73</v>
      </c>
      <c r="B65" s="389" t="s">
        <v>920</v>
      </c>
      <c r="C65" s="111" t="e">
        <f>+#REF!</f>
        <v>#REF!</v>
      </c>
      <c r="D65" s="111" t="e">
        <f>+#REF!</f>
        <v>#REF!</v>
      </c>
      <c r="E65" s="111" t="e">
        <f>+#REF!</f>
        <v>#REF!</v>
      </c>
      <c r="F65" s="5" t="e">
        <f>D65-E65</f>
        <v>#REF!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s="43" customFormat="1" ht="12" customHeight="1">
      <c r="A66" s="48" t="s">
        <v>74</v>
      </c>
      <c r="B66" s="392" t="s">
        <v>921</v>
      </c>
      <c r="C66" s="113" t="e">
        <f>+#REF!</f>
        <v>#REF!</v>
      </c>
      <c r="D66" s="113" t="e">
        <f>+#REF!</f>
        <v>#REF!</v>
      </c>
      <c r="E66" s="113" t="e">
        <f>+#REF!</f>
        <v>#REF!</v>
      </c>
      <c r="F66" s="6" t="e">
        <f>D66-E66</f>
        <v>#REF!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</row>
    <row r="67" spans="1:66" s="43" customFormat="1" ht="12" customHeight="1">
      <c r="A67" s="54" t="str">
        <f>+A36</f>
        <v>   Total III:</v>
      </c>
      <c r="B67" s="393" t="s">
        <v>922</v>
      </c>
      <c r="C67" s="7" t="e">
        <f>SUM(C65:C66)</f>
        <v>#REF!</v>
      </c>
      <c r="D67" s="7" t="e">
        <f>SUM(D65:D66)</f>
        <v>#REF!</v>
      </c>
      <c r="E67" s="7" t="e">
        <f>SUM(E65:E66)</f>
        <v>#REF!</v>
      </c>
      <c r="F67" s="8" t="e">
        <f>SUM(F65:F66)</f>
        <v>#REF!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</row>
    <row r="68" spans="1:66" s="43" customFormat="1" ht="12" customHeight="1">
      <c r="A68" s="41" t="s">
        <v>75</v>
      </c>
      <c r="B68" s="390"/>
      <c r="C68" s="1"/>
      <c r="D68" s="1"/>
      <c r="E68" s="1"/>
      <c r="F68" s="2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</row>
    <row r="69" spans="1:66" s="43" customFormat="1" ht="12" customHeight="1">
      <c r="A69" s="53" t="s">
        <v>76</v>
      </c>
      <c r="B69" s="389" t="s">
        <v>923</v>
      </c>
      <c r="C69" s="111" t="e">
        <f>+#REF!</f>
        <v>#REF!</v>
      </c>
      <c r="D69" s="111" t="e">
        <f>+#REF!</f>
        <v>#REF!</v>
      </c>
      <c r="E69" s="111" t="e">
        <f>+#REF!</f>
        <v>#REF!</v>
      </c>
      <c r="F69" s="5" t="e">
        <f>D69-E69</f>
        <v>#REF!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</row>
    <row r="70" spans="1:66" s="43" customFormat="1" ht="12" customHeight="1">
      <c r="A70" s="48" t="s">
        <v>77</v>
      </c>
      <c r="B70" s="392" t="s">
        <v>924</v>
      </c>
      <c r="C70" s="113" t="e">
        <f>+#REF!</f>
        <v>#REF!</v>
      </c>
      <c r="D70" s="113" t="e">
        <f>+#REF!</f>
        <v>#REF!</v>
      </c>
      <c r="E70" s="113" t="e">
        <f>+#REF!</f>
        <v>#REF!</v>
      </c>
      <c r="F70" s="6" t="e">
        <f>D70-E70</f>
        <v>#REF!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</row>
    <row r="71" spans="1:66" s="43" customFormat="1" ht="12" customHeight="1">
      <c r="A71" s="48" t="s">
        <v>21</v>
      </c>
      <c r="B71" s="392"/>
      <c r="C71" s="113" t="e">
        <f>+#REF!</f>
        <v>#REF!</v>
      </c>
      <c r="D71" s="113" t="e">
        <f>+#REF!</f>
        <v>#REF!</v>
      </c>
      <c r="E71" s="113" t="e">
        <f>+#REF!</f>
        <v>#REF!</v>
      </c>
      <c r="F71" s="6" t="e">
        <f>D71-E71</f>
        <v>#REF!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</row>
    <row r="72" spans="1:66" s="43" customFormat="1" ht="12" customHeight="1">
      <c r="A72" s="48" t="s">
        <v>78</v>
      </c>
      <c r="B72" s="392" t="s">
        <v>925</v>
      </c>
      <c r="C72" s="113" t="e">
        <f>+#REF!</f>
        <v>#REF!</v>
      </c>
      <c r="D72" s="113" t="e">
        <f>+#REF!</f>
        <v>#REF!</v>
      </c>
      <c r="E72" s="113" t="e">
        <f>+#REF!</f>
        <v>#REF!</v>
      </c>
      <c r="F72" s="6" t="e">
        <f>D72-E72</f>
        <v>#REF!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</row>
    <row r="73" spans="1:66" s="43" customFormat="1" ht="12" customHeight="1">
      <c r="A73" s="54" t="str">
        <f>+A41</f>
        <v>   Total IV:</v>
      </c>
      <c r="B73" s="393" t="s">
        <v>926</v>
      </c>
      <c r="C73" s="7" t="e">
        <f>SUM(C69:C72)-C71</f>
        <v>#REF!</v>
      </c>
      <c r="D73" s="7" t="e">
        <f>SUM(D69:D72)-D71</f>
        <v>#REF!</v>
      </c>
      <c r="E73" s="7" t="e">
        <f>SUM(E69:E72)-E71</f>
        <v>#REF!</v>
      </c>
      <c r="F73" s="8" t="e">
        <f>SUM(F69:F72)-F71</f>
        <v>#REF!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</row>
    <row r="74" spans="1:66" s="43" customFormat="1" ht="12" customHeight="1">
      <c r="A74" s="41" t="s">
        <v>79</v>
      </c>
      <c r="B74" s="390" t="s">
        <v>927</v>
      </c>
      <c r="C74" s="112" t="e">
        <f>+#REF!</f>
        <v>#REF!</v>
      </c>
      <c r="D74" s="112" t="e">
        <f>+#REF!</f>
        <v>#REF!</v>
      </c>
      <c r="E74" s="112" t="e">
        <f>+#REF!</f>
        <v>#REF!</v>
      </c>
      <c r="F74" s="8" t="e">
        <f>D74-E74</f>
        <v>#REF!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</row>
    <row r="75" spans="1:66" s="43" customFormat="1" ht="12" customHeight="1">
      <c r="A75" s="54" t="s">
        <v>80</v>
      </c>
      <c r="B75" s="393" t="s">
        <v>928</v>
      </c>
      <c r="C75" s="7" t="e">
        <f>C74+C73+C67+C62+C52</f>
        <v>#REF!</v>
      </c>
      <c r="D75" s="7" t="e">
        <f>D74+D73+D67+D62+D52</f>
        <v>#REF!</v>
      </c>
      <c r="E75" s="7" t="e">
        <f>E74+E73+E67+E62+E52</f>
        <v>#REF!</v>
      </c>
      <c r="F75" s="8" t="e">
        <f>F74+F73+F67+F62+F52</f>
        <v>#REF!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</row>
    <row r="76" spans="1:6" s="43" customFormat="1" ht="12" customHeight="1">
      <c r="A76" s="41" t="s">
        <v>81</v>
      </c>
      <c r="B76" s="395"/>
      <c r="C76" s="1"/>
      <c r="D76" s="1"/>
      <c r="E76" s="1"/>
      <c r="F76" s="2"/>
    </row>
    <row r="77" spans="1:6" s="43" customFormat="1" ht="12" customHeight="1">
      <c r="A77" s="44" t="s">
        <v>82</v>
      </c>
      <c r="B77" s="395"/>
      <c r="C77" s="3"/>
      <c r="D77" s="3"/>
      <c r="E77" s="3"/>
      <c r="F77" s="4"/>
    </row>
    <row r="78" spans="1:6" s="43" customFormat="1" ht="12" customHeight="1">
      <c r="A78" s="53" t="s">
        <v>84</v>
      </c>
      <c r="B78" s="389" t="s">
        <v>929</v>
      </c>
      <c r="C78" s="111" t="e">
        <f>+#REF!</f>
        <v>#REF!</v>
      </c>
      <c r="D78" s="111" t="e">
        <f>+#REF!</f>
        <v>#REF!</v>
      </c>
      <c r="E78" s="111" t="e">
        <f>+#REF!</f>
        <v>#REF!</v>
      </c>
      <c r="F78" s="5" t="e">
        <f>D78-E78</f>
        <v>#REF!</v>
      </c>
    </row>
    <row r="79" spans="1:6" s="43" customFormat="1" ht="12" customHeight="1">
      <c r="A79" s="53" t="s">
        <v>85</v>
      </c>
      <c r="B79" s="389" t="s">
        <v>930</v>
      </c>
      <c r="C79" s="113" t="e">
        <f>+#REF!</f>
        <v>#REF!</v>
      </c>
      <c r="D79" s="113" t="e">
        <f>+#REF!</f>
        <v>#REF!</v>
      </c>
      <c r="E79" s="113" t="e">
        <f>+#REF!</f>
        <v>#REF!</v>
      </c>
      <c r="F79" s="5" t="e">
        <f>D79-E79</f>
        <v>#REF!</v>
      </c>
    </row>
    <row r="80" spans="1:6" s="43" customFormat="1" ht="12" customHeight="1">
      <c r="A80" s="46" t="s">
        <v>86</v>
      </c>
      <c r="B80" s="389" t="s">
        <v>931</v>
      </c>
      <c r="C80" s="113" t="e">
        <f>+#REF!</f>
        <v>#REF!</v>
      </c>
      <c r="D80" s="113" t="e">
        <f>+#REF!</f>
        <v>#REF!</v>
      </c>
      <c r="E80" s="113" t="e">
        <f>+#REF!</f>
        <v>#REF!</v>
      </c>
      <c r="F80" s="5" t="e">
        <f>D80-E80</f>
        <v>#REF!</v>
      </c>
    </row>
    <row r="81" spans="1:6" s="43" customFormat="1" ht="12" customHeight="1">
      <c r="A81" s="48" t="s">
        <v>87</v>
      </c>
      <c r="B81" s="389" t="s">
        <v>932</v>
      </c>
      <c r="C81" s="113" t="e">
        <f>+#REF!</f>
        <v>#REF!</v>
      </c>
      <c r="D81" s="113" t="e">
        <f>+#REF!</f>
        <v>#REF!</v>
      </c>
      <c r="E81" s="113" t="e">
        <f>+#REF!</f>
        <v>#REF!</v>
      </c>
      <c r="F81" s="5" t="e">
        <f>D81-E81</f>
        <v>#REF!</v>
      </c>
    </row>
    <row r="82" spans="1:6" s="43" customFormat="1" ht="12" customHeight="1">
      <c r="A82" s="46" t="s">
        <v>88</v>
      </c>
      <c r="B82" s="389" t="s">
        <v>933</v>
      </c>
      <c r="C82" s="113" t="e">
        <f>+#REF!</f>
        <v>#REF!</v>
      </c>
      <c r="D82" s="113" t="e">
        <f>+#REF!</f>
        <v>#REF!</v>
      </c>
      <c r="E82" s="113" t="e">
        <f>+#REF!</f>
        <v>#REF!</v>
      </c>
      <c r="F82" s="5" t="e">
        <f>D82-E82</f>
        <v>#REF!</v>
      </c>
    </row>
    <row r="83" spans="1:6" s="43" customFormat="1" ht="12" customHeight="1">
      <c r="A83" s="54" t="str">
        <f>+A52</f>
        <v>   Total I:</v>
      </c>
      <c r="B83" s="398" t="s">
        <v>934</v>
      </c>
      <c r="C83" s="7" t="e">
        <f>SUM(C78:C82)</f>
        <v>#REF!</v>
      </c>
      <c r="D83" s="7" t="e">
        <f>SUM(D78:D82)</f>
        <v>#REF!</v>
      </c>
      <c r="E83" s="7" t="e">
        <f>SUM(E78:E82)</f>
        <v>#REF!</v>
      </c>
      <c r="F83" s="6" t="e">
        <f>SUM(F78:F82)</f>
        <v>#REF!</v>
      </c>
    </row>
    <row r="84" spans="1:6" s="43" customFormat="1" ht="12" customHeight="1">
      <c r="A84" s="41" t="s">
        <v>89</v>
      </c>
      <c r="B84" s="390"/>
      <c r="C84" s="3"/>
      <c r="D84" s="3"/>
      <c r="E84" s="3"/>
      <c r="F84" s="4"/>
    </row>
    <row r="85" spans="1:6" s="43" customFormat="1" ht="12" customHeight="1">
      <c r="A85" s="53" t="s">
        <v>90</v>
      </c>
      <c r="B85" s="389" t="s">
        <v>935</v>
      </c>
      <c r="C85" s="111" t="e">
        <f>+#REF!</f>
        <v>#REF!</v>
      </c>
      <c r="D85" s="111" t="e">
        <f>+#REF!</f>
        <v>#REF!</v>
      </c>
      <c r="E85" s="111" t="e">
        <f>+#REF!</f>
        <v>#REF!</v>
      </c>
      <c r="F85" s="5" t="e">
        <f>D85-E85</f>
        <v>#REF!</v>
      </c>
    </row>
    <row r="86" spans="1:6" s="43" customFormat="1" ht="12" customHeight="1">
      <c r="A86" s="53" t="s">
        <v>91</v>
      </c>
      <c r="B86" s="389" t="s">
        <v>936</v>
      </c>
      <c r="C86" s="113" t="e">
        <f>+#REF!</f>
        <v>#REF!</v>
      </c>
      <c r="D86" s="113" t="e">
        <f>+#REF!</f>
        <v>#REF!</v>
      </c>
      <c r="E86" s="113" t="e">
        <f>+#REF!</f>
        <v>#REF!</v>
      </c>
      <c r="F86" s="5" t="e">
        <f>D86-E86</f>
        <v>#REF!</v>
      </c>
    </row>
    <row r="87" spans="1:6" s="43" customFormat="1" ht="12" customHeight="1">
      <c r="A87" s="54" t="str">
        <f>+A62</f>
        <v>   Total II:</v>
      </c>
      <c r="B87" s="398" t="s">
        <v>937</v>
      </c>
      <c r="C87" s="62" t="e">
        <f>C85+C86</f>
        <v>#REF!</v>
      </c>
      <c r="D87" s="62" t="e">
        <f>D85+D86</f>
        <v>#REF!</v>
      </c>
      <c r="E87" s="62" t="e">
        <f>E85+E86</f>
        <v>#REF!</v>
      </c>
      <c r="F87" s="8" t="e">
        <f>F85+F86</f>
        <v>#REF!</v>
      </c>
    </row>
    <row r="88" spans="1:6" s="43" customFormat="1" ht="12" customHeight="1">
      <c r="A88" s="54" t="s">
        <v>92</v>
      </c>
      <c r="B88" s="398" t="s">
        <v>938</v>
      </c>
      <c r="C88" s="62" t="e">
        <f>C83+C87</f>
        <v>#REF!</v>
      </c>
      <c r="D88" s="62" t="e">
        <f>D83+D87</f>
        <v>#REF!</v>
      </c>
      <c r="E88" s="62" t="e">
        <f>E83+E87</f>
        <v>#REF!</v>
      </c>
      <c r="F88" s="8" t="e">
        <f>F83+F87</f>
        <v>#REF!</v>
      </c>
    </row>
    <row r="89" spans="1:6" s="43" customFormat="1" ht="12" customHeight="1">
      <c r="A89" s="41" t="s">
        <v>93</v>
      </c>
      <c r="B89" s="395"/>
      <c r="C89" s="3"/>
      <c r="D89" s="3"/>
      <c r="E89" s="3"/>
      <c r="F89" s="4"/>
    </row>
    <row r="90" spans="1:6" s="43" customFormat="1" ht="12" customHeight="1">
      <c r="A90" s="44" t="s">
        <v>94</v>
      </c>
      <c r="B90" s="395"/>
      <c r="C90" s="3"/>
      <c r="D90" s="3"/>
      <c r="E90" s="3"/>
      <c r="F90" s="4"/>
    </row>
    <row r="91" spans="1:6" s="43" customFormat="1" ht="12" customHeight="1">
      <c r="A91" s="46" t="s">
        <v>84</v>
      </c>
      <c r="B91" s="391" t="s">
        <v>939</v>
      </c>
      <c r="C91" s="3" t="e">
        <f>+#REF!</f>
        <v>#REF!</v>
      </c>
      <c r="D91" s="3" t="e">
        <f>+#REF!</f>
        <v>#REF!</v>
      </c>
      <c r="E91" s="3" t="e">
        <f>+#REF!</f>
        <v>#REF!</v>
      </c>
      <c r="F91" s="4" t="e">
        <f>D91-E91</f>
        <v>#REF!</v>
      </c>
    </row>
    <row r="92" spans="1:6" s="43" customFormat="1" ht="12" customHeight="1">
      <c r="A92" s="53" t="s">
        <v>64</v>
      </c>
      <c r="B92" s="389" t="s">
        <v>940</v>
      </c>
      <c r="C92" s="111" t="e">
        <f>+#REF!</f>
        <v>#REF!</v>
      </c>
      <c r="D92" s="111" t="e">
        <f>+#REF!</f>
        <v>#REF!</v>
      </c>
      <c r="E92" s="111" t="e">
        <f>+#REF!</f>
        <v>#REF!</v>
      </c>
      <c r="F92" s="5" t="e">
        <f>D92-E92</f>
        <v>#REF!</v>
      </c>
    </row>
    <row r="93" spans="1:6" s="43" customFormat="1" ht="12" customHeight="1">
      <c r="A93" s="53" t="s">
        <v>85</v>
      </c>
      <c r="B93" s="389" t="s">
        <v>941</v>
      </c>
      <c r="C93" s="113" t="e">
        <f>+#REF!</f>
        <v>#REF!</v>
      </c>
      <c r="D93" s="113" t="e">
        <f>+#REF!</f>
        <v>#REF!</v>
      </c>
      <c r="E93" s="113" t="e">
        <f>+#REF!</f>
        <v>#REF!</v>
      </c>
      <c r="F93" s="6" t="e">
        <f>D93-E93</f>
        <v>#REF!</v>
      </c>
    </row>
    <row r="94" spans="1:6" s="43" customFormat="1" ht="12" customHeight="1">
      <c r="A94" s="46" t="str">
        <f>+A80</f>
        <v>       3. Trade Credits Received</v>
      </c>
      <c r="B94" s="389" t="s">
        <v>942</v>
      </c>
      <c r="C94" s="113" t="e">
        <f>+#REF!</f>
        <v>#REF!</v>
      </c>
      <c r="D94" s="113" t="e">
        <f>+#REF!</f>
        <v>#REF!</v>
      </c>
      <c r="E94" s="113" t="e">
        <f>+#REF!</f>
        <v>#REF!</v>
      </c>
      <c r="F94" s="6" t="e">
        <f aca="true" t="shared" si="2" ref="F94:F100">D94-E94</f>
        <v>#REF!</v>
      </c>
    </row>
    <row r="95" spans="1:6" s="43" customFormat="1" ht="12" customHeight="1">
      <c r="A95" s="48" t="s">
        <v>95</v>
      </c>
      <c r="B95" s="389" t="s">
        <v>943</v>
      </c>
      <c r="C95" s="113" t="e">
        <f>+#REF!</f>
        <v>#REF!</v>
      </c>
      <c r="D95" s="113" t="e">
        <f>+#REF!</f>
        <v>#REF!</v>
      </c>
      <c r="E95" s="113" t="e">
        <f>+#REF!</f>
        <v>#REF!</v>
      </c>
      <c r="F95" s="6" t="e">
        <f t="shared" si="2"/>
        <v>#REF!</v>
      </c>
    </row>
    <row r="96" spans="1:6" s="43" customFormat="1" ht="12" customHeight="1">
      <c r="A96" s="48" t="s">
        <v>96</v>
      </c>
      <c r="B96" s="389" t="s">
        <v>944</v>
      </c>
      <c r="C96" s="113" t="e">
        <f>+#REF!</f>
        <v>#REF!</v>
      </c>
      <c r="D96" s="113" t="e">
        <f>+#REF!</f>
        <v>#REF!</v>
      </c>
      <c r="E96" s="113" t="e">
        <f>+#REF!</f>
        <v>#REF!</v>
      </c>
      <c r="F96" s="6" t="e">
        <f t="shared" si="2"/>
        <v>#REF!</v>
      </c>
    </row>
    <row r="97" spans="1:6" s="43" customFormat="1" ht="12" customHeight="1">
      <c r="A97" s="48" t="s">
        <v>97</v>
      </c>
      <c r="B97" s="389" t="s">
        <v>945</v>
      </c>
      <c r="C97" s="113" t="e">
        <f>+#REF!</f>
        <v>#REF!</v>
      </c>
      <c r="D97" s="113" t="e">
        <f>+#REF!</f>
        <v>#REF!</v>
      </c>
      <c r="E97" s="113" t="e">
        <f>+#REF!</f>
        <v>#REF!</v>
      </c>
      <c r="F97" s="6" t="e">
        <f t="shared" si="2"/>
        <v>#REF!</v>
      </c>
    </row>
    <row r="98" spans="1:6" s="43" customFormat="1" ht="12" customHeight="1">
      <c r="A98" s="48" t="s">
        <v>98</v>
      </c>
      <c r="B98" s="389" t="s">
        <v>946</v>
      </c>
      <c r="C98" s="113" t="e">
        <f>+#REF!</f>
        <v>#REF!</v>
      </c>
      <c r="D98" s="113" t="e">
        <f>+#REF!</f>
        <v>#REF!</v>
      </c>
      <c r="E98" s="113" t="e">
        <f>+#REF!</f>
        <v>#REF!</v>
      </c>
      <c r="F98" s="6" t="e">
        <f t="shared" si="2"/>
        <v>#REF!</v>
      </c>
    </row>
    <row r="99" spans="1:6" s="43" customFormat="1" ht="12" customHeight="1">
      <c r="A99" s="46" t="s">
        <v>99</v>
      </c>
      <c r="B99" s="389" t="s">
        <v>947</v>
      </c>
      <c r="C99" s="113" t="e">
        <f>+#REF!</f>
        <v>#REF!</v>
      </c>
      <c r="D99" s="113" t="e">
        <f>+#REF!</f>
        <v>#REF!</v>
      </c>
      <c r="E99" s="113" t="e">
        <f>+#REF!</f>
        <v>#REF!</v>
      </c>
      <c r="F99" s="6" t="e">
        <f t="shared" si="2"/>
        <v>#REF!</v>
      </c>
    </row>
    <row r="100" spans="1:6" s="43" customFormat="1" ht="12" customHeight="1">
      <c r="A100" s="52" t="s">
        <v>100</v>
      </c>
      <c r="B100" s="389" t="s">
        <v>948</v>
      </c>
      <c r="C100" s="113" t="e">
        <f>+#REF!</f>
        <v>#REF!</v>
      </c>
      <c r="D100" s="113" t="e">
        <f>+#REF!</f>
        <v>#REF!</v>
      </c>
      <c r="E100" s="113" t="e">
        <f>+#REF!</f>
        <v>#REF!</v>
      </c>
      <c r="F100" s="6" t="e">
        <f t="shared" si="2"/>
        <v>#REF!</v>
      </c>
    </row>
    <row r="101" spans="1:6" s="43" customFormat="1" ht="12" customHeight="1">
      <c r="A101" s="54" t="s">
        <v>101</v>
      </c>
      <c r="B101" s="398" t="s">
        <v>949</v>
      </c>
      <c r="C101" s="62" t="e">
        <f>SUM(C91:C100)-C92</f>
        <v>#REF!</v>
      </c>
      <c r="D101" s="62" t="e">
        <f>SUM(D91:D100)-D92</f>
        <v>#REF!</v>
      </c>
      <c r="E101" s="62" t="e">
        <f>SUM(E91:E100)-E92</f>
        <v>#REF!</v>
      </c>
      <c r="F101" s="63" t="e">
        <f>SUM(F91:F100)-F92</f>
        <v>#REF!</v>
      </c>
    </row>
    <row r="102" spans="1:6" s="43" customFormat="1" ht="12" customHeight="1">
      <c r="A102" s="54" t="s">
        <v>102</v>
      </c>
      <c r="B102" s="393" t="s">
        <v>950</v>
      </c>
      <c r="C102" s="62" t="e">
        <f>+#REF!</f>
        <v>#REF!</v>
      </c>
      <c r="D102" s="62" t="e">
        <f>+#REF!</f>
        <v>#REF!</v>
      </c>
      <c r="E102" s="62" t="e">
        <f>+#REF!</f>
        <v>#REF!</v>
      </c>
      <c r="F102" s="8" t="e">
        <f>D102-E102</f>
        <v>#REF!</v>
      </c>
    </row>
    <row r="103" spans="1:6" s="43" customFormat="1" ht="12" customHeight="1">
      <c r="A103" s="41" t="s">
        <v>103</v>
      </c>
      <c r="B103" s="390"/>
      <c r="C103" s="3"/>
      <c r="D103" s="3"/>
      <c r="E103" s="3"/>
      <c r="F103" s="4"/>
    </row>
    <row r="104" spans="1:6" s="43" customFormat="1" ht="12" customHeight="1">
      <c r="A104" s="53" t="s">
        <v>104</v>
      </c>
      <c r="B104" s="389" t="s">
        <v>951</v>
      </c>
      <c r="C104" s="111" t="e">
        <f>+#REF!</f>
        <v>#REF!</v>
      </c>
      <c r="D104" s="111" t="e">
        <f>+#REF!</f>
        <v>#REF!</v>
      </c>
      <c r="E104" s="111" t="e">
        <f>+#REF!</f>
        <v>#REF!</v>
      </c>
      <c r="F104" s="5" t="e">
        <f>D104-E104</f>
        <v>#REF!</v>
      </c>
    </row>
    <row r="105" spans="1:6" s="43" customFormat="1" ht="12" customHeight="1">
      <c r="A105" s="53" t="s">
        <v>105</v>
      </c>
      <c r="B105" s="389" t="s">
        <v>952</v>
      </c>
      <c r="C105" s="113" t="e">
        <f>+#REF!</f>
        <v>#REF!</v>
      </c>
      <c r="D105" s="113" t="e">
        <f>+#REF!</f>
        <v>#REF!</v>
      </c>
      <c r="E105" s="113" t="e">
        <f>+#REF!</f>
        <v>#REF!</v>
      </c>
      <c r="F105" s="6" t="e">
        <f>D105-E105</f>
        <v>#REF!</v>
      </c>
    </row>
    <row r="106" spans="1:6" s="43" customFormat="1" ht="12" customHeight="1">
      <c r="A106" s="56" t="s">
        <v>106</v>
      </c>
      <c r="B106" s="396" t="s">
        <v>953</v>
      </c>
      <c r="C106" s="57" t="e">
        <f>SUM(C104:C105)</f>
        <v>#REF!</v>
      </c>
      <c r="D106" s="57" t="e">
        <f>SUM(D104:D105)</f>
        <v>#REF!</v>
      </c>
      <c r="E106" s="57" t="e">
        <f>SUM(E104:E105)</f>
        <v>#REF!</v>
      </c>
      <c r="F106" s="58" t="e">
        <f>SUM(F104:F105)</f>
        <v>#REF!</v>
      </c>
    </row>
    <row r="107" spans="1:6" s="43" customFormat="1" ht="12" customHeight="1">
      <c r="A107" s="56" t="s">
        <v>831</v>
      </c>
      <c r="B107" s="396"/>
      <c r="C107" s="57" t="e">
        <f>C43+C75-C88-C101-C102-C106</f>
        <v>#REF!</v>
      </c>
      <c r="D107" s="57" t="e">
        <f>D43+D75-D88-D101-D102-D106</f>
        <v>#REF!</v>
      </c>
      <c r="E107" s="57" t="e">
        <f>E43+E75-E88-E101-E102-E106</f>
        <v>#REF!</v>
      </c>
      <c r="F107" s="357" t="e">
        <f>F43+F75-F88-F101-F102-F106</f>
        <v>#REF!</v>
      </c>
    </row>
    <row r="108" spans="1:6" s="43" customFormat="1" ht="12" customHeight="1">
      <c r="A108" s="64" t="s">
        <v>107</v>
      </c>
      <c r="B108" s="395"/>
      <c r="C108" s="3"/>
      <c r="D108" s="3"/>
      <c r="E108" s="3"/>
      <c r="F108" s="4"/>
    </row>
    <row r="109" spans="1:6" s="43" customFormat="1" ht="12" customHeight="1">
      <c r="A109" s="44" t="s">
        <v>108</v>
      </c>
      <c r="B109" s="395"/>
      <c r="C109" s="3"/>
      <c r="D109" s="3"/>
      <c r="E109" s="3"/>
      <c r="F109" s="4"/>
    </row>
    <row r="110" spans="1:6" s="43" customFormat="1" ht="12" customHeight="1">
      <c r="A110" s="53" t="s">
        <v>109</v>
      </c>
      <c r="B110" s="389" t="s">
        <v>954</v>
      </c>
      <c r="C110" s="111" t="e">
        <f>+#REF!</f>
        <v>#REF!</v>
      </c>
      <c r="D110" s="111" t="e">
        <f>+#REF!</f>
        <v>#REF!</v>
      </c>
      <c r="E110" s="111" t="e">
        <f>+#REF!</f>
        <v>#REF!</v>
      </c>
      <c r="F110" s="5" t="e">
        <f>D110-E110</f>
        <v>#REF!</v>
      </c>
    </row>
    <row r="111" spans="1:6" s="43" customFormat="1" ht="12" customHeight="1">
      <c r="A111" s="48" t="s">
        <v>110</v>
      </c>
      <c r="B111" s="389" t="s">
        <v>955</v>
      </c>
      <c r="C111" s="113" t="e">
        <f>+#REF!</f>
        <v>#REF!</v>
      </c>
      <c r="D111" s="113" t="e">
        <f>+#REF!</f>
        <v>#REF!</v>
      </c>
      <c r="E111" s="113" t="e">
        <f>+#REF!</f>
        <v>#REF!</v>
      </c>
      <c r="F111" s="5" t="e">
        <f>D111-E111</f>
        <v>#REF!</v>
      </c>
    </row>
    <row r="112" spans="1:6" s="43" customFormat="1" ht="12" customHeight="1">
      <c r="A112" s="48" t="s">
        <v>111</v>
      </c>
      <c r="B112" s="389" t="s">
        <v>959</v>
      </c>
      <c r="C112" s="113" t="e">
        <f>+#REF!</f>
        <v>#REF!</v>
      </c>
      <c r="D112" s="113" t="e">
        <f>+#REF!</f>
        <v>#REF!</v>
      </c>
      <c r="E112" s="113" t="e">
        <f>+#REF!</f>
        <v>#REF!</v>
      </c>
      <c r="F112" s="5" t="e">
        <f>D112-E112</f>
        <v>#REF!</v>
      </c>
    </row>
    <row r="113" spans="1:6" s="43" customFormat="1" ht="12" customHeight="1">
      <c r="A113" s="54" t="str">
        <f>+A83</f>
        <v>   Total I:</v>
      </c>
      <c r="B113" s="398" t="s">
        <v>956</v>
      </c>
      <c r="C113" s="62" t="e">
        <f>SUM(C110:C112)</f>
        <v>#REF!</v>
      </c>
      <c r="D113" s="62" t="e">
        <f>SUM(D110:D112)</f>
        <v>#REF!</v>
      </c>
      <c r="E113" s="62" t="e">
        <f>SUM(E110:E112)</f>
        <v>#REF!</v>
      </c>
      <c r="F113" s="8" t="e">
        <f>SUM(F110:F112)</f>
        <v>#REF!</v>
      </c>
    </row>
    <row r="114" spans="1:6" s="43" customFormat="1" ht="12" customHeight="1">
      <c r="A114" s="54" t="s">
        <v>112</v>
      </c>
      <c r="B114" s="393" t="s">
        <v>957</v>
      </c>
      <c r="C114" s="62" t="e">
        <f>+#REF!</f>
        <v>#REF!</v>
      </c>
      <c r="D114" s="62" t="e">
        <f>+#REF!</f>
        <v>#REF!</v>
      </c>
      <c r="E114" s="62" t="e">
        <f>+#REF!</f>
        <v>#REF!</v>
      </c>
      <c r="F114" s="8" t="e">
        <f>D114-E114</f>
        <v>#REF!</v>
      </c>
    </row>
    <row r="115" spans="1:6" s="43" customFormat="1" ht="12" customHeight="1">
      <c r="A115" s="54" t="s">
        <v>113</v>
      </c>
      <c r="B115" s="393" t="s">
        <v>958</v>
      </c>
      <c r="C115" s="62" t="e">
        <f>+#REF!</f>
        <v>#REF!</v>
      </c>
      <c r="D115" s="62" t="e">
        <f>+#REF!</f>
        <v>#REF!</v>
      </c>
      <c r="E115" s="62" t="e">
        <f>+#REF!</f>
        <v>#REF!</v>
      </c>
      <c r="F115" s="8" t="e">
        <f>D115-E115</f>
        <v>#REF!</v>
      </c>
    </row>
    <row r="116" spans="1:6" s="43" customFormat="1" ht="12" customHeight="1">
      <c r="A116" s="41" t="s">
        <v>114</v>
      </c>
      <c r="B116" s="390"/>
      <c r="C116" s="3"/>
      <c r="D116" s="3"/>
      <c r="E116" s="3"/>
      <c r="F116" s="4"/>
    </row>
    <row r="117" spans="1:6" s="43" customFormat="1" ht="12" customHeight="1">
      <c r="A117" s="53" t="s">
        <v>115</v>
      </c>
      <c r="B117" s="389" t="s">
        <v>960</v>
      </c>
      <c r="C117" s="111" t="e">
        <f>+#REF!</f>
        <v>#REF!</v>
      </c>
      <c r="D117" s="111" t="e">
        <f>+#REF!</f>
        <v>#REF!</v>
      </c>
      <c r="E117" s="111" t="e">
        <f>+#REF!</f>
        <v>#REF!</v>
      </c>
      <c r="F117" s="5" t="e">
        <f>D117-E117</f>
        <v>#REF!</v>
      </c>
    </row>
    <row r="118" spans="1:6" s="43" customFormat="1" ht="12" customHeight="1">
      <c r="A118" s="48" t="s">
        <v>116</v>
      </c>
      <c r="B118" s="389" t="s">
        <v>961</v>
      </c>
      <c r="C118" s="113" t="e">
        <f>+#REF!</f>
        <v>#REF!</v>
      </c>
      <c r="D118" s="113" t="e">
        <f>+#REF!</f>
        <v>#REF!</v>
      </c>
      <c r="E118" s="113" t="e">
        <f>+#REF!</f>
        <v>#REF!</v>
      </c>
      <c r="F118" s="5" t="e">
        <f>D118-E118</f>
        <v>#REF!</v>
      </c>
    </row>
    <row r="119" spans="1:6" s="43" customFormat="1" ht="12" customHeight="1">
      <c r="A119" s="54" t="str">
        <f>+A73</f>
        <v>   Total IV:</v>
      </c>
      <c r="B119" s="398" t="s">
        <v>962</v>
      </c>
      <c r="C119" s="62" t="e">
        <f>SUM(C117:C118)</f>
        <v>#REF!</v>
      </c>
      <c r="D119" s="62" t="e">
        <f>SUM(D117:D118)</f>
        <v>#REF!</v>
      </c>
      <c r="E119" s="62" t="e">
        <f>SUM(E117:E118)</f>
        <v>#REF!</v>
      </c>
      <c r="F119" s="8" t="e">
        <f>SUM(F117:F118)</f>
        <v>#REF!</v>
      </c>
    </row>
    <row r="120" spans="1:6" s="43" customFormat="1" ht="12" customHeight="1">
      <c r="A120" s="41" t="s">
        <v>117</v>
      </c>
      <c r="B120" s="390"/>
      <c r="C120" s="3"/>
      <c r="D120" s="3"/>
      <c r="E120" s="3"/>
      <c r="F120" s="4"/>
    </row>
    <row r="121" spans="1:6" s="43" customFormat="1" ht="12" customHeight="1">
      <c r="A121" s="53" t="s">
        <v>118</v>
      </c>
      <c r="B121" s="389" t="s">
        <v>963</v>
      </c>
      <c r="C121" s="111" t="e">
        <f>+#REF!</f>
        <v>#REF!</v>
      </c>
      <c r="D121" s="111" t="e">
        <f>+#REF!</f>
        <v>#REF!</v>
      </c>
      <c r="E121" s="111" t="e">
        <f>+#REF!</f>
        <v>#REF!</v>
      </c>
      <c r="F121" s="5" t="e">
        <f>D121-E121</f>
        <v>#REF!</v>
      </c>
    </row>
    <row r="122" spans="1:6" s="43" customFormat="1" ht="12" customHeight="1">
      <c r="A122" s="48" t="s">
        <v>119</v>
      </c>
      <c r="B122" s="389" t="s">
        <v>964</v>
      </c>
      <c r="C122" s="113" t="e">
        <f>+#REF!</f>
        <v>#REF!</v>
      </c>
      <c r="D122" s="113" t="e">
        <f>+#REF!</f>
        <v>#REF!</v>
      </c>
      <c r="E122" s="113" t="e">
        <f>+#REF!</f>
        <v>#REF!</v>
      </c>
      <c r="F122" s="5" t="e">
        <f>D122-E122</f>
        <v>#REF!</v>
      </c>
    </row>
    <row r="123" spans="1:6" s="43" customFormat="1" ht="12" customHeight="1">
      <c r="A123" s="54" t="s">
        <v>120</v>
      </c>
      <c r="B123" s="398" t="s">
        <v>965</v>
      </c>
      <c r="C123" s="62" t="e">
        <f>SUM(C121:C122)</f>
        <v>#REF!</v>
      </c>
      <c r="D123" s="62" t="e">
        <f>SUM(D121:D122)</f>
        <v>#REF!</v>
      </c>
      <c r="E123" s="62" t="e">
        <f>SUM(E121:E122)</f>
        <v>#REF!</v>
      </c>
      <c r="F123" s="8" t="e">
        <f>SUM(F121:F122)</f>
        <v>#REF!</v>
      </c>
    </row>
    <row r="124" spans="1:6" s="43" customFormat="1" ht="12" customHeight="1">
      <c r="A124" s="41" t="s">
        <v>121</v>
      </c>
      <c r="B124" s="390"/>
      <c r="C124" s="3"/>
      <c r="D124" s="3"/>
      <c r="E124" s="3"/>
      <c r="F124" s="4"/>
    </row>
    <row r="125" spans="1:6" s="43" customFormat="1" ht="12" customHeight="1">
      <c r="A125" s="53" t="s">
        <v>122</v>
      </c>
      <c r="B125" s="389" t="s">
        <v>966</v>
      </c>
      <c r="C125" s="111" t="e">
        <f>+#REF!</f>
        <v>#REF!</v>
      </c>
      <c r="D125" s="111" t="e">
        <f>+#REF!</f>
        <v>#REF!</v>
      </c>
      <c r="E125" s="111" t="e">
        <f>+#REF!</f>
        <v>#REF!</v>
      </c>
      <c r="F125" s="5" t="e">
        <f>D125-E125</f>
        <v>#REF!</v>
      </c>
    </row>
    <row r="126" spans="1:6" s="43" customFormat="1" ht="12" customHeight="1">
      <c r="A126" s="48" t="s">
        <v>123</v>
      </c>
      <c r="B126" s="389" t="s">
        <v>967</v>
      </c>
      <c r="C126" s="113" t="e">
        <f>+#REF!</f>
        <v>#REF!</v>
      </c>
      <c r="D126" s="113" t="e">
        <f>+#REF!</f>
        <v>#REF!</v>
      </c>
      <c r="E126" s="113" t="e">
        <f>+#REF!</f>
        <v>#REF!</v>
      </c>
      <c r="F126" s="5" t="e">
        <f>D126-E126</f>
        <v>#REF!</v>
      </c>
    </row>
    <row r="127" spans="1:6" s="43" customFormat="1" ht="12" customHeight="1">
      <c r="A127" s="56" t="s">
        <v>124</v>
      </c>
      <c r="B127" s="396" t="s">
        <v>968</v>
      </c>
      <c r="C127" s="57" t="e">
        <f>SUM(C125:C126)</f>
        <v>#REF!</v>
      </c>
      <c r="D127" s="57" t="e">
        <f>SUM(D125:D126)</f>
        <v>#REF!</v>
      </c>
      <c r="E127" s="57" t="e">
        <f>SUM(E125:E126)</f>
        <v>#REF!</v>
      </c>
      <c r="F127" s="58" t="e">
        <f>SUM(F125:F126)</f>
        <v>#REF!</v>
      </c>
    </row>
    <row r="128" spans="1:6" s="43" customFormat="1" ht="12" customHeight="1">
      <c r="A128" s="358" t="s">
        <v>832</v>
      </c>
      <c r="B128" s="399" t="s">
        <v>969</v>
      </c>
      <c r="C128" s="66" t="e">
        <f>C113+C114+C115+C119+C123+C127</f>
        <v>#REF!</v>
      </c>
      <c r="D128" s="66" t="e">
        <f>D113+D114+D115+D119+D123+D127</f>
        <v>#REF!</v>
      </c>
      <c r="E128" s="66" t="e">
        <f>E113+E114+E115+E119+E123+E127</f>
        <v>#REF!</v>
      </c>
      <c r="F128" s="357" t="e">
        <f>F113+F114+F115+F119+F123+F127</f>
        <v>#REF!</v>
      </c>
    </row>
    <row r="129" spans="1:6" s="43" customFormat="1" ht="12" customHeight="1">
      <c r="A129" s="11"/>
      <c r="B129" s="11"/>
      <c r="C129" s="11"/>
      <c r="D129" s="11"/>
      <c r="E129" s="11"/>
      <c r="F129" s="11"/>
    </row>
    <row r="130" spans="1:6" s="43" customFormat="1" ht="12" customHeight="1">
      <c r="A130" s="11"/>
      <c r="B130" s="11"/>
      <c r="C130" s="11"/>
      <c r="D130" s="11"/>
      <c r="E130" s="11"/>
      <c r="F130" s="11"/>
    </row>
    <row r="131" spans="1:6" s="43" customFormat="1" ht="92.25" customHeight="1">
      <c r="A131" s="43" t="e">
        <f>CONCATENATE("Date: ",#REF!)</f>
        <v>#REF!</v>
      </c>
      <c r="B131" s="43" t="s">
        <v>125</v>
      </c>
      <c r="D131" s="51" t="e">
        <f>+#REF!</f>
        <v>#REF!</v>
      </c>
      <c r="E131" s="43" t="s">
        <v>126</v>
      </c>
      <c r="F131" s="67" t="e">
        <f>+#REF!</f>
        <v>#REF!</v>
      </c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  <row r="680" spans="3:6" ht="15">
      <c r="C680" s="69"/>
      <c r="D680" s="69"/>
      <c r="E680" s="69"/>
      <c r="F680" s="69"/>
    </row>
    <row r="681" spans="3:6" ht="15">
      <c r="C681" s="69"/>
      <c r="D681" s="69"/>
      <c r="E681" s="69"/>
      <c r="F681" s="69"/>
    </row>
    <row r="682" spans="3:6" ht="15">
      <c r="C682" s="69"/>
      <c r="D682" s="69"/>
      <c r="E682" s="69"/>
      <c r="F682" s="69"/>
    </row>
    <row r="683" spans="3:6" ht="15">
      <c r="C683" s="69"/>
      <c r="D683" s="69"/>
      <c r="E683" s="69"/>
      <c r="F683" s="69"/>
    </row>
    <row r="684" spans="3:6" ht="15">
      <c r="C684" s="69"/>
      <c r="D684" s="69"/>
      <c r="E684" s="69"/>
      <c r="F684" s="69"/>
    </row>
    <row r="685" spans="3:6" ht="15">
      <c r="C685" s="69"/>
      <c r="D685" s="69"/>
      <c r="E685" s="69"/>
      <c r="F685" s="69"/>
    </row>
    <row r="686" spans="3:6" ht="15">
      <c r="C686" s="69"/>
      <c r="D686" s="69"/>
      <c r="E686" s="69"/>
      <c r="F686" s="69"/>
    </row>
    <row r="687" spans="3:6" ht="15">
      <c r="C687" s="69"/>
      <c r="D687" s="69"/>
      <c r="E687" s="69"/>
      <c r="F687" s="69"/>
    </row>
    <row r="688" spans="3:6" ht="15">
      <c r="C688" s="69"/>
      <c r="D688" s="69"/>
      <c r="E688" s="69"/>
      <c r="F688" s="69"/>
    </row>
    <row r="689" spans="3:6" ht="15">
      <c r="C689" s="69"/>
      <c r="D689" s="69"/>
      <c r="E689" s="69"/>
      <c r="F689" s="69"/>
    </row>
    <row r="690" spans="3:6" ht="15">
      <c r="C690" s="69"/>
      <c r="D690" s="69"/>
      <c r="E690" s="69"/>
      <c r="F690" s="69"/>
    </row>
    <row r="691" spans="3:6" ht="15">
      <c r="C691" s="69"/>
      <c r="D691" s="69"/>
      <c r="E691" s="69"/>
      <c r="F691" s="69"/>
    </row>
    <row r="692" spans="3:6" ht="15">
      <c r="C692" s="69"/>
      <c r="D692" s="69"/>
      <c r="E692" s="69"/>
      <c r="F692" s="69"/>
    </row>
    <row r="693" spans="3:6" ht="15">
      <c r="C693" s="69"/>
      <c r="D693" s="69"/>
      <c r="E693" s="69"/>
      <c r="F693" s="69"/>
    </row>
    <row r="694" spans="3:6" ht="15">
      <c r="C694" s="69"/>
      <c r="D694" s="69"/>
      <c r="E694" s="69"/>
      <c r="F694" s="69"/>
    </row>
    <row r="695" spans="3:6" ht="15">
      <c r="C695" s="69"/>
      <c r="D695" s="69"/>
      <c r="E695" s="69"/>
      <c r="F695" s="69"/>
    </row>
    <row r="696" spans="3:6" ht="15">
      <c r="C696" s="69"/>
      <c r="D696" s="69"/>
      <c r="E696" s="69"/>
      <c r="F696" s="69"/>
    </row>
    <row r="697" spans="3:6" ht="15">
      <c r="C697" s="69"/>
      <c r="D697" s="69"/>
      <c r="E697" s="69"/>
      <c r="F697" s="69"/>
    </row>
    <row r="698" spans="3:6" ht="15">
      <c r="C698" s="69"/>
      <c r="D698" s="69"/>
      <c r="E698" s="69"/>
      <c r="F698" s="69"/>
    </row>
    <row r="699" spans="3:6" ht="15">
      <c r="C699" s="69"/>
      <c r="D699" s="69"/>
      <c r="E699" s="69"/>
      <c r="F699" s="69"/>
    </row>
    <row r="700" spans="3:6" ht="15">
      <c r="C700" s="69"/>
      <c r="D700" s="69"/>
      <c r="E700" s="69"/>
      <c r="F700" s="69"/>
    </row>
    <row r="701" spans="3:6" ht="15">
      <c r="C701" s="69"/>
      <c r="D701" s="69"/>
      <c r="E701" s="69"/>
      <c r="F701" s="69"/>
    </row>
    <row r="702" spans="3:6" ht="15">
      <c r="C702" s="69"/>
      <c r="D702" s="69"/>
      <c r="E702" s="69"/>
      <c r="F702" s="69"/>
    </row>
    <row r="703" spans="3:6" ht="15">
      <c r="C703" s="69"/>
      <c r="D703" s="69"/>
      <c r="E703" s="69"/>
      <c r="F703" s="69"/>
    </row>
    <row r="704" spans="3:6" ht="15">
      <c r="C704" s="69"/>
      <c r="D704" s="69"/>
      <c r="E704" s="69"/>
      <c r="F704" s="69"/>
    </row>
    <row r="705" spans="3:6" ht="15">
      <c r="C705" s="69"/>
      <c r="D705" s="69"/>
      <c r="E705" s="69"/>
      <c r="F705" s="69"/>
    </row>
    <row r="706" spans="3:6" ht="15">
      <c r="C706" s="69"/>
      <c r="D706" s="69"/>
      <c r="E706" s="69"/>
      <c r="F706" s="69"/>
    </row>
    <row r="707" spans="3:6" ht="15">
      <c r="C707" s="69"/>
      <c r="D707" s="69"/>
      <c r="E707" s="69"/>
      <c r="F707" s="69"/>
    </row>
    <row r="708" spans="3:6" ht="15">
      <c r="C708" s="69"/>
      <c r="D708" s="69"/>
      <c r="E708" s="69"/>
      <c r="F708" s="69"/>
    </row>
    <row r="709" spans="3:6" ht="15">
      <c r="C709" s="69"/>
      <c r="D709" s="69"/>
      <c r="E709" s="69"/>
      <c r="F709" s="69"/>
    </row>
    <row r="710" spans="3:6" ht="15">
      <c r="C710" s="69"/>
      <c r="D710" s="69"/>
      <c r="E710" s="69"/>
      <c r="F710" s="69"/>
    </row>
    <row r="711" spans="3:6" ht="15">
      <c r="C711" s="69"/>
      <c r="D711" s="69"/>
      <c r="E711" s="69"/>
      <c r="F711" s="69"/>
    </row>
    <row r="712" spans="3:6" ht="15">
      <c r="C712" s="69"/>
      <c r="D712" s="69"/>
      <c r="E712" s="69"/>
      <c r="F712" s="69"/>
    </row>
    <row r="713" spans="3:6" ht="15">
      <c r="C713" s="69"/>
      <c r="D713" s="69"/>
      <c r="E713" s="69"/>
      <c r="F713" s="69"/>
    </row>
    <row r="714" spans="3:6" ht="15">
      <c r="C714" s="69"/>
      <c r="D714" s="69"/>
      <c r="E714" s="69"/>
      <c r="F714" s="69"/>
    </row>
    <row r="715" spans="3:6" ht="15">
      <c r="C715" s="69"/>
      <c r="D715" s="69"/>
      <c r="E715" s="69"/>
      <c r="F715" s="69"/>
    </row>
    <row r="716" spans="3:6" ht="15">
      <c r="C716" s="69"/>
      <c r="D716" s="69"/>
      <c r="E716" s="69"/>
      <c r="F716" s="69"/>
    </row>
    <row r="717" spans="3:6" ht="15">
      <c r="C717" s="69"/>
      <c r="D717" s="69"/>
      <c r="E717" s="69"/>
      <c r="F717" s="69"/>
    </row>
    <row r="718" spans="3:6" ht="15">
      <c r="C718" s="69"/>
      <c r="D718" s="69"/>
      <c r="E718" s="69"/>
      <c r="F718" s="69"/>
    </row>
    <row r="719" spans="3:6" ht="15">
      <c r="C719" s="69"/>
      <c r="D719" s="69"/>
      <c r="E719" s="69"/>
      <c r="F719" s="69"/>
    </row>
    <row r="720" spans="3:6" ht="15">
      <c r="C720" s="69"/>
      <c r="D720" s="69"/>
      <c r="E720" s="69"/>
      <c r="F720" s="69"/>
    </row>
    <row r="721" spans="3:6" ht="15">
      <c r="C721" s="69"/>
      <c r="D721" s="69"/>
      <c r="E721" s="69"/>
      <c r="F721" s="69"/>
    </row>
    <row r="722" spans="3:6" ht="15">
      <c r="C722" s="69"/>
      <c r="D722" s="69"/>
      <c r="E722" s="69"/>
      <c r="F722" s="69"/>
    </row>
    <row r="723" spans="3:6" ht="15">
      <c r="C723" s="69"/>
      <c r="D723" s="69"/>
      <c r="E723" s="69"/>
      <c r="F723" s="69"/>
    </row>
    <row r="724" spans="3:6" ht="15">
      <c r="C724" s="69"/>
      <c r="D724" s="69"/>
      <c r="E724" s="69"/>
      <c r="F724" s="69"/>
    </row>
    <row r="725" spans="3:6" ht="15">
      <c r="C725" s="69"/>
      <c r="D725" s="69"/>
      <c r="E725" s="69"/>
      <c r="F725" s="69"/>
    </row>
    <row r="726" spans="3:6" ht="15">
      <c r="C726" s="69"/>
      <c r="D726" s="69"/>
      <c r="E726" s="69"/>
      <c r="F726" s="69"/>
    </row>
    <row r="727" spans="3:6" ht="15">
      <c r="C727" s="69"/>
      <c r="D727" s="69"/>
      <c r="E727" s="69"/>
      <c r="F727" s="69"/>
    </row>
    <row r="728" spans="3:6" ht="15">
      <c r="C728" s="69"/>
      <c r="D728" s="69"/>
      <c r="E728" s="69"/>
      <c r="F728" s="69"/>
    </row>
    <row r="729" spans="3:6" ht="15">
      <c r="C729" s="69"/>
      <c r="D729" s="69"/>
      <c r="E729" s="69"/>
      <c r="F729" s="69"/>
    </row>
    <row r="730" spans="3:6" ht="15">
      <c r="C730" s="69"/>
      <c r="D730" s="69"/>
      <c r="E730" s="69"/>
      <c r="F730" s="69"/>
    </row>
    <row r="731" spans="3:6" ht="15">
      <c r="C731" s="69"/>
      <c r="D731" s="69"/>
      <c r="E731" s="69"/>
      <c r="F731" s="69"/>
    </row>
    <row r="732" spans="3:6" ht="15">
      <c r="C732" s="69"/>
      <c r="D732" s="69"/>
      <c r="E732" s="69"/>
      <c r="F732" s="69"/>
    </row>
    <row r="733" spans="3:6" ht="15">
      <c r="C733" s="69"/>
      <c r="D733" s="69"/>
      <c r="E733" s="69"/>
      <c r="F733" s="69"/>
    </row>
    <row r="734" spans="3:6" ht="15">
      <c r="C734" s="69"/>
      <c r="D734" s="69"/>
      <c r="E734" s="69"/>
      <c r="F734" s="69"/>
    </row>
    <row r="735" spans="3:6" ht="15">
      <c r="C735" s="69"/>
      <c r="D735" s="69"/>
      <c r="E735" s="69"/>
      <c r="F735" s="69"/>
    </row>
    <row r="736" spans="3:6" ht="15">
      <c r="C736" s="69"/>
      <c r="D736" s="69"/>
      <c r="E736" s="69"/>
      <c r="F736" s="69"/>
    </row>
    <row r="737" spans="3:6" ht="15">
      <c r="C737" s="69"/>
      <c r="D737" s="69"/>
      <c r="E737" s="69"/>
      <c r="F737" s="69"/>
    </row>
    <row r="738" spans="3:6" ht="15">
      <c r="C738" s="69"/>
      <c r="D738" s="69"/>
      <c r="E738" s="69"/>
      <c r="F738" s="69"/>
    </row>
    <row r="739" spans="3:6" ht="15">
      <c r="C739" s="69"/>
      <c r="D739" s="69"/>
      <c r="E739" s="69"/>
      <c r="F739" s="69"/>
    </row>
    <row r="740" spans="3:6" ht="15">
      <c r="C740" s="69"/>
      <c r="D740" s="69"/>
      <c r="E740" s="69"/>
      <c r="F740" s="69"/>
    </row>
    <row r="741" spans="3:6" ht="15">
      <c r="C741" s="69"/>
      <c r="D741" s="69"/>
      <c r="E741" s="69"/>
      <c r="F741" s="69"/>
    </row>
    <row r="742" spans="3:6" ht="15">
      <c r="C742" s="69"/>
      <c r="D742" s="69"/>
      <c r="E742" s="69"/>
      <c r="F742" s="69"/>
    </row>
    <row r="743" spans="3:6" ht="15">
      <c r="C743" s="69"/>
      <c r="D743" s="69"/>
      <c r="E743" s="69"/>
      <c r="F743" s="69"/>
    </row>
    <row r="744" spans="3:6" ht="15">
      <c r="C744" s="69"/>
      <c r="D744" s="69"/>
      <c r="E744" s="69"/>
      <c r="F744" s="69"/>
    </row>
    <row r="745" spans="3:6" ht="15">
      <c r="C745" s="69"/>
      <c r="D745" s="69"/>
      <c r="E745" s="69"/>
      <c r="F745" s="69"/>
    </row>
    <row r="746" spans="3:6" ht="15">
      <c r="C746" s="69"/>
      <c r="D746" s="69"/>
      <c r="E746" s="69"/>
      <c r="F746" s="69"/>
    </row>
    <row r="747" spans="3:6" ht="15">
      <c r="C747" s="69"/>
      <c r="D747" s="69"/>
      <c r="E747" s="69"/>
      <c r="F747" s="69"/>
    </row>
    <row r="748" spans="3:6" ht="15">
      <c r="C748" s="69"/>
      <c r="D748" s="69"/>
      <c r="E748" s="69"/>
      <c r="F748" s="69"/>
    </row>
    <row r="749" spans="3:6" ht="15">
      <c r="C749" s="69"/>
      <c r="D749" s="69"/>
      <c r="E749" s="69"/>
      <c r="F749" s="69"/>
    </row>
    <row r="750" spans="3:6" ht="15">
      <c r="C750" s="69"/>
      <c r="D750" s="69"/>
      <c r="E750" s="69"/>
      <c r="F750" s="69"/>
    </row>
  </sheetData>
  <sheetProtection/>
  <mergeCells count="3">
    <mergeCell ref="A6:F6"/>
    <mergeCell ref="A7:F7"/>
    <mergeCell ref="A8:F8"/>
  </mergeCells>
  <printOptions horizontalCentered="1"/>
  <pageMargins left="0.866141732283465" right="0.24" top="0.31496062992126" bottom="0.393700787401575" header="0.236220472440945" footer="0.196850393700787"/>
  <pageSetup fitToHeight="0" fitToWidth="1" horizontalDpi="600" verticalDpi="600" orientation="portrait" paperSize="9" scale="94" r:id="rId1"/>
  <rowBreaks count="2" manualBreakCount="2">
    <brk id="62" max="255" man="1"/>
    <brk id="10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N6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5.75390625" style="11" customWidth="1"/>
    <col min="5" max="6" width="12.125" style="11" customWidth="1"/>
    <col min="7" max="16384" width="9.125" style="11" customWidth="1"/>
  </cols>
  <sheetData>
    <row r="1" spans="1:6" ht="15">
      <c r="A1" s="122" t="s">
        <v>1084</v>
      </c>
      <c r="B1" s="122"/>
      <c r="C1" s="122"/>
      <c r="D1" s="122"/>
      <c r="E1" s="122"/>
      <c r="F1" s="122"/>
    </row>
    <row r="2" spans="1:3" ht="15">
      <c r="A2" s="9" t="e">
        <f>#REF!</f>
        <v>#REF!</v>
      </c>
      <c r="B2" s="14"/>
      <c r="C2" s="10"/>
    </row>
    <row r="3" spans="1:6" ht="15">
      <c r="A3" s="14" t="s">
        <v>1085</v>
      </c>
      <c r="B3" s="14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114" t="s">
        <v>127</v>
      </c>
      <c r="B6" s="114"/>
      <c r="C6" s="114"/>
      <c r="D6" s="114"/>
      <c r="E6" s="114"/>
      <c r="F6" s="114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/>
      <c r="C9" s="18"/>
      <c r="D9" s="18"/>
      <c r="E9" s="18"/>
      <c r="F9" s="18"/>
    </row>
    <row r="10" spans="1:6" s="24" customFormat="1" ht="10.5" customHeight="1">
      <c r="A10" s="76"/>
      <c r="B10" s="20"/>
      <c r="C10" s="75"/>
      <c r="D10" s="74"/>
      <c r="E10" s="21" t="s">
        <v>829</v>
      </c>
      <c r="F10" s="23"/>
    </row>
    <row r="11" spans="1:6" s="24" customFormat="1" ht="10.5" customHeight="1">
      <c r="A11" s="119" t="s">
        <v>128</v>
      </c>
      <c r="B11" s="120"/>
      <c r="C11" s="121"/>
      <c r="D11" s="26" t="s">
        <v>1089</v>
      </c>
      <c r="E11" s="27" t="s">
        <v>129</v>
      </c>
      <c r="F11" s="33" t="s">
        <v>130</v>
      </c>
    </row>
    <row r="12" spans="1:6" s="24" customFormat="1" ht="10.5" customHeight="1">
      <c r="A12" s="77"/>
      <c r="B12" s="78"/>
      <c r="C12" s="79"/>
      <c r="D12" s="36"/>
      <c r="E12" s="36" t="s">
        <v>131</v>
      </c>
      <c r="F12" s="37" t="s">
        <v>131</v>
      </c>
    </row>
    <row r="13" spans="1:6" s="24" customFormat="1" ht="10.5" customHeight="1">
      <c r="A13" s="116"/>
      <c r="B13" s="117"/>
      <c r="C13" s="118"/>
      <c r="D13" s="39" t="s">
        <v>1096</v>
      </c>
      <c r="E13" s="39">
        <v>1</v>
      </c>
      <c r="F13" s="40">
        <v>2</v>
      </c>
    </row>
    <row r="14" spans="1:6" s="43" customFormat="1" ht="12" customHeight="1">
      <c r="A14" s="80" t="s">
        <v>132</v>
      </c>
      <c r="B14" s="87"/>
      <c r="C14" s="88"/>
      <c r="D14" s="73"/>
      <c r="E14" s="1"/>
      <c r="F14" s="2"/>
    </row>
    <row r="15" spans="1:6" s="43" customFormat="1" ht="12" customHeight="1">
      <c r="A15" s="81" t="s">
        <v>133</v>
      </c>
      <c r="B15" s="89"/>
      <c r="C15" s="90"/>
      <c r="D15" s="256">
        <v>1610</v>
      </c>
      <c r="E15" s="3" t="e">
        <f>+#REF!</f>
        <v>#REF!</v>
      </c>
      <c r="F15" s="4" t="e">
        <f>+#REF!</f>
        <v>#REF!</v>
      </c>
    </row>
    <row r="16" spans="1:6" s="43" customFormat="1" ht="12" customHeight="1">
      <c r="A16" s="84" t="s">
        <v>134</v>
      </c>
      <c r="B16" s="92"/>
      <c r="C16" s="93"/>
      <c r="D16" s="257">
        <v>1611</v>
      </c>
      <c r="E16" s="111" t="e">
        <f>+#REF!</f>
        <v>#REF!</v>
      </c>
      <c r="F16" s="5" t="e">
        <f>+#REF!</f>
        <v>#REF!</v>
      </c>
    </row>
    <row r="17" spans="1:6" s="43" customFormat="1" ht="12" customHeight="1">
      <c r="A17" s="83" t="s">
        <v>135</v>
      </c>
      <c r="B17" s="91"/>
      <c r="C17" s="90"/>
      <c r="D17" s="261">
        <v>1620</v>
      </c>
      <c r="E17" s="1" t="e">
        <f>+#REF!</f>
        <v>#REF!</v>
      </c>
      <c r="F17" s="2" t="e">
        <f>+#REF!</f>
        <v>#REF!</v>
      </c>
    </row>
    <row r="18" spans="1:6" s="43" customFormat="1" ht="12" customHeight="1">
      <c r="A18" s="84" t="s">
        <v>136</v>
      </c>
      <c r="B18" s="92"/>
      <c r="C18" s="93"/>
      <c r="D18" s="257">
        <v>1621</v>
      </c>
      <c r="E18" s="111" t="e">
        <f>+#REF!</f>
        <v>#REF!</v>
      </c>
      <c r="F18" s="5" t="e">
        <f>+#REF!</f>
        <v>#REF!</v>
      </c>
    </row>
    <row r="19" spans="1:6" s="43" customFormat="1" ht="12" customHeight="1">
      <c r="A19" s="82" t="s">
        <v>137</v>
      </c>
      <c r="B19" s="94"/>
      <c r="C19" s="95"/>
      <c r="D19" s="340">
        <v>1630</v>
      </c>
      <c r="E19" s="113" t="e">
        <f>+#REF!</f>
        <v>#REF!</v>
      </c>
      <c r="F19" s="6" t="e">
        <f>+#REF!</f>
        <v>#REF!</v>
      </c>
    </row>
    <row r="20" spans="1:6" s="43" customFormat="1" ht="12" customHeight="1">
      <c r="A20" s="83" t="s">
        <v>138</v>
      </c>
      <c r="B20" s="97"/>
      <c r="C20" s="98"/>
      <c r="D20" s="261"/>
      <c r="E20" s="1"/>
      <c r="F20" s="2"/>
    </row>
    <row r="21" spans="1:6" s="43" customFormat="1" ht="12" customHeight="1">
      <c r="A21" s="84" t="s">
        <v>139</v>
      </c>
      <c r="B21" s="92"/>
      <c r="C21" s="96"/>
      <c r="D21" s="257">
        <v>1640</v>
      </c>
      <c r="E21" s="111" t="e">
        <f>+#REF!</f>
        <v>#REF!</v>
      </c>
      <c r="F21" s="5" t="e">
        <f>+#REF!</f>
        <v>#REF!</v>
      </c>
    </row>
    <row r="22" spans="1:6" s="43" customFormat="1" ht="12" customHeight="1">
      <c r="A22" s="83" t="s">
        <v>140</v>
      </c>
      <c r="B22" s="97"/>
      <c r="C22" s="98"/>
      <c r="D22" s="261">
        <v>1650</v>
      </c>
      <c r="E22" s="1"/>
      <c r="F22" s="2"/>
    </row>
    <row r="23" spans="1:6" s="43" customFormat="1" ht="12" customHeight="1">
      <c r="A23" s="84" t="s">
        <v>141</v>
      </c>
      <c r="B23" s="92"/>
      <c r="C23" s="96"/>
      <c r="D23" s="257">
        <v>1651</v>
      </c>
      <c r="E23" s="111" t="e">
        <f>+#REF!</f>
        <v>#REF!</v>
      </c>
      <c r="F23" s="5" t="e">
        <f>+#REF!</f>
        <v>#REF!</v>
      </c>
    </row>
    <row r="24" spans="1:6" s="43" customFormat="1" ht="12" customHeight="1">
      <c r="A24" s="84" t="s">
        <v>142</v>
      </c>
      <c r="B24" s="92"/>
      <c r="C24" s="96"/>
      <c r="D24" s="257">
        <v>1652</v>
      </c>
      <c r="E24" s="111" t="e">
        <f>+#REF!</f>
        <v>#REF!</v>
      </c>
      <c r="F24" s="5" t="e">
        <f>+#REF!</f>
        <v>#REF!</v>
      </c>
    </row>
    <row r="25" spans="1:6" s="43" customFormat="1" ht="12" customHeight="1">
      <c r="A25" s="84" t="s">
        <v>143</v>
      </c>
      <c r="B25" s="92"/>
      <c r="C25" s="96"/>
      <c r="D25" s="257">
        <v>1653</v>
      </c>
      <c r="E25" s="111" t="e">
        <f>+#REF!</f>
        <v>#REF!</v>
      </c>
      <c r="F25" s="5" t="e">
        <f>+#REF!</f>
        <v>#REF!</v>
      </c>
    </row>
    <row r="26" spans="1:66" s="43" customFormat="1" ht="12" customHeight="1">
      <c r="A26" s="85" t="s">
        <v>144</v>
      </c>
      <c r="B26" s="91"/>
      <c r="C26" s="90"/>
      <c r="D26" s="287">
        <v>1600</v>
      </c>
      <c r="E26" s="62" t="e">
        <f>SUM(E15:E25)-E16-E18</f>
        <v>#REF!</v>
      </c>
      <c r="F26" s="8" t="e">
        <f>SUM(F15:F25)-F16-F18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" s="43" customFormat="1" ht="12" customHeight="1">
      <c r="A27" s="80" t="s">
        <v>145</v>
      </c>
      <c r="B27" s="99"/>
      <c r="C27" s="98"/>
      <c r="D27" s="261"/>
      <c r="E27" s="1"/>
      <c r="F27" s="2"/>
    </row>
    <row r="28" spans="1:6" s="43" customFormat="1" ht="12" customHeight="1">
      <c r="A28" s="81" t="s">
        <v>146</v>
      </c>
      <c r="B28" s="91"/>
      <c r="C28" s="100"/>
      <c r="D28" s="256"/>
      <c r="E28" s="3"/>
      <c r="F28" s="4"/>
    </row>
    <row r="29" spans="1:6" s="43" customFormat="1" ht="12" customHeight="1">
      <c r="A29" s="84" t="s">
        <v>139</v>
      </c>
      <c r="B29" s="92"/>
      <c r="C29" s="96"/>
      <c r="D29" s="257">
        <v>1100</v>
      </c>
      <c r="E29" s="111" t="e">
        <f>+#REF!</f>
        <v>#REF!</v>
      </c>
      <c r="F29" s="5" t="e">
        <f>+#REF!</f>
        <v>#REF!</v>
      </c>
    </row>
    <row r="30" spans="1:6" s="43" customFormat="1" ht="12" customHeight="1">
      <c r="A30" s="82" t="s">
        <v>147</v>
      </c>
      <c r="B30" s="94"/>
      <c r="C30" s="95"/>
      <c r="D30" s="340">
        <v>1120</v>
      </c>
      <c r="E30" s="113" t="e">
        <f>+#REF!</f>
        <v>#REF!</v>
      </c>
      <c r="F30" s="6" t="e">
        <f>+#REF!</f>
        <v>#REF!</v>
      </c>
    </row>
    <row r="31" spans="1:6" s="43" customFormat="1" ht="12" customHeight="1">
      <c r="A31" s="82" t="s">
        <v>148</v>
      </c>
      <c r="B31" s="94"/>
      <c r="C31" s="95"/>
      <c r="D31" s="340">
        <v>1130</v>
      </c>
      <c r="E31" s="113" t="e">
        <f>+#REF!</f>
        <v>#REF!</v>
      </c>
      <c r="F31" s="6" t="e">
        <f>+#REF!</f>
        <v>#REF!</v>
      </c>
    </row>
    <row r="32" spans="1:6" s="43" customFormat="1" ht="12" customHeight="1">
      <c r="A32" s="82" t="s">
        <v>149</v>
      </c>
      <c r="B32" s="94"/>
      <c r="C32" s="95"/>
      <c r="D32" s="340">
        <v>1140</v>
      </c>
      <c r="E32" s="113" t="e">
        <f>+#REF!</f>
        <v>#REF!</v>
      </c>
      <c r="F32" s="6" t="e">
        <f>+#REF!</f>
        <v>#REF!</v>
      </c>
    </row>
    <row r="33" spans="1:6" s="43" customFormat="1" ht="12" customHeight="1">
      <c r="A33" s="82" t="s">
        <v>150</v>
      </c>
      <c r="B33" s="94"/>
      <c r="C33" s="95"/>
      <c r="D33" s="340">
        <v>1150</v>
      </c>
      <c r="E33" s="113" t="e">
        <f>+#REF!</f>
        <v>#REF!</v>
      </c>
      <c r="F33" s="6" t="e">
        <f>+#REF!</f>
        <v>#REF!</v>
      </c>
    </row>
    <row r="34" spans="1:6" s="43" customFormat="1" ht="12" customHeight="1">
      <c r="A34" s="82" t="s">
        <v>151</v>
      </c>
      <c r="B34" s="92"/>
      <c r="C34" s="96"/>
      <c r="D34" s="257">
        <v>1160</v>
      </c>
      <c r="E34" s="111" t="e">
        <f>+#REF!</f>
        <v>#REF!</v>
      </c>
      <c r="F34" s="5" t="e">
        <f>+#REF!</f>
        <v>#REF!</v>
      </c>
    </row>
    <row r="35" spans="1:6" s="43" customFormat="1" ht="12" customHeight="1">
      <c r="A35" s="83" t="s">
        <v>152</v>
      </c>
      <c r="B35" s="97"/>
      <c r="C35" s="98"/>
      <c r="D35" s="261">
        <v>1170</v>
      </c>
      <c r="E35" s="1" t="e">
        <f>+#REF!</f>
        <v>#REF!</v>
      </c>
      <c r="F35" s="2" t="e">
        <f>+#REF!</f>
        <v>#REF!</v>
      </c>
    </row>
    <row r="36" spans="1:6" s="43" customFormat="1" ht="12" customHeight="1">
      <c r="A36" s="84" t="s">
        <v>153</v>
      </c>
      <c r="B36" s="92"/>
      <c r="C36" s="96"/>
      <c r="D36" s="257">
        <v>1171</v>
      </c>
      <c r="E36" s="111" t="e">
        <f>+#REF!</f>
        <v>#REF!</v>
      </c>
      <c r="F36" s="5" t="e">
        <f>+#REF!</f>
        <v>#REF!</v>
      </c>
    </row>
    <row r="37" spans="1:6" s="43" customFormat="1" ht="12" customHeight="1">
      <c r="A37" s="84" t="s">
        <v>154</v>
      </c>
      <c r="B37" s="92"/>
      <c r="C37" s="96"/>
      <c r="D37" s="257">
        <v>1172</v>
      </c>
      <c r="E37" s="111" t="e">
        <f>+#REF!</f>
        <v>#REF!</v>
      </c>
      <c r="F37" s="5" t="e">
        <f>+#REF!</f>
        <v>#REF!</v>
      </c>
    </row>
    <row r="38" spans="1:6" s="43" customFormat="1" ht="12" customHeight="1">
      <c r="A38" s="83" t="s">
        <v>155</v>
      </c>
      <c r="B38" s="97"/>
      <c r="C38" s="98"/>
      <c r="D38" s="261"/>
      <c r="E38" s="1"/>
      <c r="F38" s="2"/>
    </row>
    <row r="39" spans="1:6" s="43" customFormat="1" ht="12" customHeight="1">
      <c r="A39" s="84" t="s">
        <v>156</v>
      </c>
      <c r="B39" s="92"/>
      <c r="C39" s="96"/>
      <c r="D39" s="257">
        <v>1180</v>
      </c>
      <c r="E39" s="111" t="e">
        <f>+#REF!</f>
        <v>#REF!</v>
      </c>
      <c r="F39" s="5" t="e">
        <f>+#REF!</f>
        <v>#REF!</v>
      </c>
    </row>
    <row r="40" spans="1:66" s="43" customFormat="1" ht="12" customHeight="1">
      <c r="A40" s="85" t="s">
        <v>157</v>
      </c>
      <c r="B40" s="92"/>
      <c r="C40" s="96"/>
      <c r="D40" s="290">
        <v>1100</v>
      </c>
      <c r="E40" s="62" t="e">
        <f>SUM(E29:E39)-E36-E37</f>
        <v>#REF!</v>
      </c>
      <c r="F40" s="8" t="e">
        <f>SUM(F29:F39)-F36-F37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" s="43" customFormat="1" ht="12" customHeight="1">
      <c r="A41" s="80" t="s">
        <v>158</v>
      </c>
      <c r="B41" s="99"/>
      <c r="C41" s="98"/>
      <c r="D41" s="261"/>
      <c r="E41" s="1"/>
      <c r="F41" s="2"/>
    </row>
    <row r="42" spans="1:6" s="43" customFormat="1" ht="12" customHeight="1">
      <c r="A42" s="81" t="s">
        <v>181</v>
      </c>
      <c r="B42" s="91"/>
      <c r="C42" s="100"/>
      <c r="D42" s="256">
        <v>1710</v>
      </c>
      <c r="E42" s="3" t="e">
        <f>+#REF!</f>
        <v>#REF!</v>
      </c>
      <c r="F42" s="4" t="e">
        <f>+#REF!</f>
        <v>#REF!</v>
      </c>
    </row>
    <row r="43" spans="1:6" s="43" customFormat="1" ht="12" customHeight="1">
      <c r="A43" s="84" t="s">
        <v>182</v>
      </c>
      <c r="B43" s="92"/>
      <c r="C43" s="96"/>
      <c r="D43" s="257">
        <v>1711</v>
      </c>
      <c r="E43" s="111" t="e">
        <f>+#REF!</f>
        <v>#REF!</v>
      </c>
      <c r="F43" s="5" t="e">
        <f>+#REF!</f>
        <v>#REF!</v>
      </c>
    </row>
    <row r="44" spans="1:66" s="43" customFormat="1" ht="12" customHeight="1">
      <c r="A44" s="81" t="s">
        <v>183</v>
      </c>
      <c r="B44" s="91"/>
      <c r="C44" s="100"/>
      <c r="D44" s="256">
        <v>1720</v>
      </c>
      <c r="E44" s="3" t="e">
        <f>+#REF!</f>
        <v>#REF!</v>
      </c>
      <c r="F44" s="4" t="e">
        <f>+#REF!</f>
        <v>#REF!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 customHeight="1">
      <c r="A45" s="84" t="s">
        <v>184</v>
      </c>
      <c r="B45" s="92"/>
      <c r="C45" s="96"/>
      <c r="D45" s="257">
        <v>1721</v>
      </c>
      <c r="E45" s="111" t="e">
        <f>+#REF!</f>
        <v>#REF!</v>
      </c>
      <c r="F45" s="5" t="e">
        <f>+#REF!</f>
        <v>#REF!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s="43" customFormat="1" ht="12" customHeight="1">
      <c r="A46" s="81" t="s">
        <v>185</v>
      </c>
      <c r="B46" s="91"/>
      <c r="C46" s="100"/>
      <c r="D46" s="256">
        <v>1730</v>
      </c>
      <c r="E46" s="3" t="e">
        <f>+#REF!</f>
        <v>#REF!</v>
      </c>
      <c r="F46" s="4" t="e">
        <f>+#REF!</f>
        <v>#REF!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43" customFormat="1" ht="12" customHeight="1">
      <c r="A47" s="84" t="s">
        <v>187</v>
      </c>
      <c r="B47" s="92"/>
      <c r="C47" s="96"/>
      <c r="D47" s="257">
        <v>1731</v>
      </c>
      <c r="E47" s="111" t="e">
        <f>+#REF!</f>
        <v>#REF!</v>
      </c>
      <c r="F47" s="5" t="e">
        <f>+#REF!</f>
        <v>#REF!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" s="43" customFormat="1" ht="12" customHeight="1">
      <c r="A48" s="82" t="s">
        <v>188</v>
      </c>
      <c r="B48" s="92"/>
      <c r="C48" s="96"/>
      <c r="D48" s="257">
        <v>1740</v>
      </c>
      <c r="E48" s="111" t="e">
        <f>+#REF!</f>
        <v>#REF!</v>
      </c>
      <c r="F48" s="5" t="e">
        <f>+#REF!</f>
        <v>#REF!</v>
      </c>
    </row>
    <row r="49" spans="1:6" s="43" customFormat="1" ht="12" customHeight="1">
      <c r="A49" s="82" t="s">
        <v>189</v>
      </c>
      <c r="B49" s="92"/>
      <c r="C49" s="96"/>
      <c r="D49" s="257">
        <v>1741</v>
      </c>
      <c r="E49" s="111" t="e">
        <f>+#REF!</f>
        <v>#REF!</v>
      </c>
      <c r="F49" s="5" t="e">
        <f>+#REF!</f>
        <v>#REF!</v>
      </c>
    </row>
    <row r="50" spans="1:66" s="43" customFormat="1" ht="12" customHeight="1">
      <c r="A50" s="85" t="s">
        <v>190</v>
      </c>
      <c r="B50" s="92"/>
      <c r="C50" s="96"/>
      <c r="D50" s="290">
        <v>1700</v>
      </c>
      <c r="E50" s="62" t="e">
        <f>SUM(E42:E49)-E43-E45-E47</f>
        <v>#REF!</v>
      </c>
      <c r="F50" s="8" t="e">
        <f>SUM(F42:F49)-F43-F45-F47</f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" s="43" customFormat="1" ht="12" customHeight="1">
      <c r="A51" s="80" t="s">
        <v>191</v>
      </c>
      <c r="B51" s="99"/>
      <c r="C51" s="98"/>
      <c r="D51" s="261"/>
      <c r="E51" s="1"/>
      <c r="F51" s="2"/>
    </row>
    <row r="52" spans="1:6" s="43" customFormat="1" ht="12" customHeight="1">
      <c r="A52" s="81" t="s">
        <v>192</v>
      </c>
      <c r="B52" s="91"/>
      <c r="C52" s="100"/>
      <c r="D52" s="256">
        <v>1210</v>
      </c>
      <c r="E52" s="3" t="e">
        <f>+#REF!</f>
        <v>#REF!</v>
      </c>
      <c r="F52" s="4" t="e">
        <f>+#REF!</f>
        <v>#REF!</v>
      </c>
    </row>
    <row r="53" spans="1:6" s="43" customFormat="1" ht="12" customHeight="1">
      <c r="A53" s="84" t="s">
        <v>193</v>
      </c>
      <c r="B53" s="92"/>
      <c r="C53" s="96"/>
      <c r="D53" s="257">
        <v>1211</v>
      </c>
      <c r="E53" s="111" t="e">
        <f>+#REF!</f>
        <v>#REF!</v>
      </c>
      <c r="F53" s="5" t="e">
        <f>+#REF!</f>
        <v>#REF!</v>
      </c>
    </row>
    <row r="54" spans="1:66" s="43" customFormat="1" ht="12" customHeight="1">
      <c r="A54" s="81" t="s">
        <v>194</v>
      </c>
      <c r="B54" s="91"/>
      <c r="C54" s="100"/>
      <c r="D54" s="256">
        <v>1220</v>
      </c>
      <c r="E54" s="3" t="e">
        <f>+#REF!</f>
        <v>#REF!</v>
      </c>
      <c r="F54" s="4" t="e">
        <f>+#REF!</f>
        <v>#REF!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43" customFormat="1" ht="12" customHeight="1">
      <c r="A55" s="84" t="s">
        <v>187</v>
      </c>
      <c r="B55" s="92"/>
      <c r="C55" s="96"/>
      <c r="D55" s="257">
        <v>1221</v>
      </c>
      <c r="E55" s="111" t="e">
        <f>+#REF!</f>
        <v>#REF!</v>
      </c>
      <c r="F55" s="5" t="e">
        <f>+#REF!</f>
        <v>#REF!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</row>
    <row r="56" spans="1:6" s="43" customFormat="1" ht="12" customHeight="1">
      <c r="A56" s="82" t="s">
        <v>195</v>
      </c>
      <c r="B56" s="92"/>
      <c r="C56" s="96"/>
      <c r="D56" s="257">
        <v>1230</v>
      </c>
      <c r="E56" s="111" t="e">
        <f>+#REF!</f>
        <v>#REF!</v>
      </c>
      <c r="F56" s="5" t="e">
        <f>+#REF!</f>
        <v>#REF!</v>
      </c>
    </row>
    <row r="57" spans="1:6" s="43" customFormat="1" ht="12" customHeight="1">
      <c r="A57" s="82" t="s">
        <v>196</v>
      </c>
      <c r="B57" s="92"/>
      <c r="C57" s="96"/>
      <c r="D57" s="257">
        <v>1240</v>
      </c>
      <c r="E57" s="111" t="e">
        <f>+#REF!</f>
        <v>#REF!</v>
      </c>
      <c r="F57" s="5" t="e">
        <f>+#REF!</f>
        <v>#REF!</v>
      </c>
    </row>
    <row r="58" spans="1:66" s="43" customFormat="1" ht="12" customHeight="1">
      <c r="A58" s="85" t="s">
        <v>197</v>
      </c>
      <c r="B58" s="94"/>
      <c r="C58" s="95"/>
      <c r="D58" s="379">
        <v>1200</v>
      </c>
      <c r="E58" s="7" t="e">
        <f>SUM(E52:E57)-E53-E55</f>
        <v>#REF!</v>
      </c>
      <c r="F58" s="8" t="e">
        <f>SUM(F52:F57)-F53-F55</f>
        <v>#REF!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6" s="43" customFormat="1" ht="12" customHeight="1">
      <c r="A59" s="105" t="s">
        <v>198</v>
      </c>
      <c r="B59" s="106"/>
      <c r="C59" s="107"/>
      <c r="D59" s="290">
        <v>1750</v>
      </c>
      <c r="E59" s="62" t="e">
        <f>+#REF!</f>
        <v>#REF!</v>
      </c>
      <c r="F59" s="63" t="e">
        <f>+#REF!</f>
        <v>#REF!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</row>
    <row r="60" spans="1:66" s="43" customFormat="1" ht="12" customHeight="1">
      <c r="A60" s="85" t="s">
        <v>199</v>
      </c>
      <c r="B60" s="101"/>
      <c r="C60" s="102"/>
      <c r="D60" s="379">
        <v>1250</v>
      </c>
      <c r="E60" s="7" t="e">
        <f>+#REF!</f>
        <v>#REF!</v>
      </c>
      <c r="F60" s="8" t="e">
        <f>+#REF!</f>
        <v>#REF!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</row>
    <row r="61" spans="1:66" s="43" customFormat="1" ht="12" customHeight="1">
      <c r="A61" s="85" t="s">
        <v>200</v>
      </c>
      <c r="B61" s="101"/>
      <c r="C61" s="102"/>
      <c r="D61" s="290">
        <v>1800</v>
      </c>
      <c r="E61" s="62" t="e">
        <f>E26-E40+E50-E58+E59-E60</f>
        <v>#REF!</v>
      </c>
      <c r="F61" s="8" t="e">
        <f>F26-F40+F50-F58+F59-F60</f>
        <v>#REF!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</row>
    <row r="62" spans="1:6" s="51" customFormat="1" ht="12" customHeight="1">
      <c r="A62" s="80" t="s">
        <v>201</v>
      </c>
      <c r="B62" s="99"/>
      <c r="C62" s="98"/>
      <c r="D62" s="378"/>
      <c r="E62" s="1"/>
      <c r="F62" s="2"/>
    </row>
    <row r="63" spans="1:6" s="51" customFormat="1" ht="12" customHeight="1">
      <c r="A63" s="84" t="s">
        <v>202</v>
      </c>
      <c r="B63" s="92"/>
      <c r="C63" s="93"/>
      <c r="D63" s="257">
        <v>1451</v>
      </c>
      <c r="E63" s="111" t="e">
        <f>+#REF!</f>
        <v>#REF!</v>
      </c>
      <c r="F63" s="5" t="e">
        <f>+#REF!</f>
        <v>#REF!</v>
      </c>
    </row>
    <row r="64" spans="1:6" s="51" customFormat="1" ht="12" customHeight="1">
      <c r="A64" s="82" t="s">
        <v>203</v>
      </c>
      <c r="B64" s="92"/>
      <c r="C64" s="96"/>
      <c r="D64" s="257">
        <v>1452</v>
      </c>
      <c r="E64" s="111" t="e">
        <f>+#REF!</f>
        <v>#REF!</v>
      </c>
      <c r="F64" s="5" t="e">
        <f>+#REF!</f>
        <v>#REF!</v>
      </c>
    </row>
    <row r="65" spans="1:66" s="43" customFormat="1" ht="12" customHeight="1">
      <c r="A65" s="85" t="s">
        <v>204</v>
      </c>
      <c r="B65" s="92"/>
      <c r="C65" s="96"/>
      <c r="D65" s="290">
        <v>1450</v>
      </c>
      <c r="E65" s="62" t="e">
        <f>SUM(E63:E64)</f>
        <v>#REF!</v>
      </c>
      <c r="F65" s="8" t="e">
        <f>SUM(F63:F64)</f>
        <v>#REF!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s="43" customFormat="1" ht="12" customHeight="1">
      <c r="A66" s="86" t="s">
        <v>205</v>
      </c>
      <c r="B66" s="103"/>
      <c r="C66" s="104"/>
      <c r="D66" s="263">
        <v>461</v>
      </c>
      <c r="E66" s="57" t="e">
        <f>E61-E65</f>
        <v>#REF!</v>
      </c>
      <c r="F66" s="58" t="e">
        <f>F61-F65</f>
        <v>#REF!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</row>
    <row r="67" spans="1:6" s="43" customFormat="1" ht="92.25" customHeight="1">
      <c r="A67" s="43" t="e">
        <f>+E_BS!A131</f>
        <v>#REF!</v>
      </c>
      <c r="B67" s="43" t="str">
        <f>+E_BS!B131</f>
        <v>Chief Accountant:</v>
      </c>
      <c r="E67" s="43" t="str">
        <f>+E_BS!E131</f>
        <v>Executive Director:</v>
      </c>
      <c r="F67" s="67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  <row r="680" spans="3:6" ht="15">
      <c r="C680" s="69"/>
      <c r="D680" s="69"/>
      <c r="E680" s="69"/>
      <c r="F680" s="69"/>
    </row>
    <row r="681" spans="3:6" ht="15">
      <c r="C681" s="69"/>
      <c r="D681" s="69"/>
      <c r="E681" s="69"/>
      <c r="F681" s="69"/>
    </row>
    <row r="682" spans="3:6" ht="15">
      <c r="C682" s="69"/>
      <c r="D682" s="69"/>
      <c r="E682" s="69"/>
      <c r="F682" s="69"/>
    </row>
    <row r="683" spans="3:6" ht="15">
      <c r="C683" s="69"/>
      <c r="D683" s="69"/>
      <c r="E683" s="69"/>
      <c r="F683" s="69"/>
    </row>
    <row r="684" spans="3:6" ht="15">
      <c r="C684" s="69"/>
      <c r="D684" s="69"/>
      <c r="E684" s="69"/>
      <c r="F684" s="69"/>
    </row>
    <row r="685" spans="3:6" ht="15">
      <c r="C685" s="69"/>
      <c r="D685" s="69"/>
      <c r="E685" s="69"/>
      <c r="F685" s="69"/>
    </row>
    <row r="686" spans="3:6" ht="15">
      <c r="C686" s="69"/>
      <c r="D686" s="69"/>
      <c r="E686" s="69"/>
      <c r="F686" s="69"/>
    </row>
  </sheetData>
  <sheetProtection/>
  <mergeCells count="2">
    <mergeCell ref="A7:F7"/>
    <mergeCell ref="A8:F8"/>
  </mergeCells>
  <printOptions/>
  <pageMargins left="1.02" right="0.24" top="0.31496062992125984" bottom="0.3937007874015748" header="0.2362204724409449" footer="0.196850393700787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3.25390625" style="11" customWidth="1"/>
    <col min="4" max="4" width="5.75390625" style="11" customWidth="1"/>
    <col min="5" max="5" width="14.25390625" style="11" customWidth="1"/>
    <col min="6" max="6" width="16.00390625" style="11" customWidth="1"/>
    <col min="7" max="16384" width="9.125" style="11" customWidth="1"/>
  </cols>
  <sheetData>
    <row r="1" spans="1:6" ht="15">
      <c r="A1" s="686" t="s">
        <v>1084</v>
      </c>
      <c r="B1" s="686"/>
      <c r="C1" s="686"/>
      <c r="D1" s="686"/>
      <c r="E1" s="686"/>
      <c r="F1" s="686"/>
    </row>
    <row r="2" spans="1:3" ht="15">
      <c r="A2" s="9" t="e">
        <f>#REF!</f>
        <v>#REF!</v>
      </c>
      <c r="B2" s="14"/>
      <c r="C2" s="10"/>
    </row>
    <row r="3" spans="1:6" ht="15">
      <c r="A3" s="14" t="str">
        <f>+E_BS!A3</f>
        <v>Prepared by</v>
      </c>
      <c r="B3" s="14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114" t="s">
        <v>704</v>
      </c>
      <c r="B6" s="114"/>
      <c r="C6" s="114"/>
      <c r="D6" s="114"/>
      <c r="E6" s="114"/>
      <c r="F6" s="114"/>
    </row>
    <row r="7" spans="1:6" ht="12.75" customHeight="1">
      <c r="A7" s="115" t="e">
        <f>CONCATENATE("of ",A2)</f>
        <v>#REF!</v>
      </c>
      <c r="B7" s="115"/>
      <c r="C7" s="115"/>
      <c r="D7" s="115"/>
      <c r="E7" s="115"/>
      <c r="F7" s="115"/>
    </row>
    <row r="8" spans="1:6" ht="10.5" customHeight="1">
      <c r="A8" s="115" t="e">
        <f>CONCATENATE("as of ",#REF!)</f>
        <v>#REF!</v>
      </c>
      <c r="B8" s="115"/>
      <c r="C8" s="115"/>
      <c r="D8" s="115"/>
      <c r="E8" s="115"/>
      <c r="F8" s="115"/>
    </row>
    <row r="9" spans="1:6" ht="8.25" customHeight="1">
      <c r="A9" s="16"/>
      <c r="B9" s="17"/>
      <c r="C9" s="18"/>
      <c r="D9" s="18"/>
      <c r="E9" s="18"/>
      <c r="F9" s="18"/>
    </row>
    <row r="10" spans="1:6" s="24" customFormat="1" ht="10.5" customHeight="1">
      <c r="A10" s="76"/>
      <c r="B10" s="20"/>
      <c r="C10" s="75"/>
      <c r="D10" s="74"/>
      <c r="E10" s="21" t="s">
        <v>705</v>
      </c>
      <c r="F10" s="23"/>
    </row>
    <row r="11" spans="1:6" s="24" customFormat="1" ht="10.5" customHeight="1">
      <c r="A11" s="119" t="s">
        <v>706</v>
      </c>
      <c r="B11" s="120"/>
      <c r="C11" s="121"/>
      <c r="D11" s="26" t="s">
        <v>1089</v>
      </c>
      <c r="E11" s="27" t="s">
        <v>707</v>
      </c>
      <c r="F11" s="33" t="s">
        <v>708</v>
      </c>
    </row>
    <row r="12" spans="1:6" s="24" customFormat="1" ht="10.5" customHeight="1">
      <c r="A12" s="77"/>
      <c r="B12" s="78"/>
      <c r="C12" s="79"/>
      <c r="D12" s="36"/>
      <c r="E12" s="36" t="s">
        <v>131</v>
      </c>
      <c r="F12" s="37" t="s">
        <v>131</v>
      </c>
    </row>
    <row r="13" spans="1:6" s="24" customFormat="1" ht="10.5" customHeight="1">
      <c r="A13" s="116" t="s">
        <v>845</v>
      </c>
      <c r="B13" s="117"/>
      <c r="C13" s="118"/>
      <c r="D13" s="39" t="s">
        <v>1096</v>
      </c>
      <c r="E13" s="39">
        <v>1</v>
      </c>
      <c r="F13" s="40">
        <v>2</v>
      </c>
    </row>
    <row r="14" spans="1:6" s="43" customFormat="1" ht="15.75" customHeight="1">
      <c r="A14" s="80" t="s">
        <v>709</v>
      </c>
      <c r="B14" s="99"/>
      <c r="C14" s="98"/>
      <c r="D14" s="226" t="s">
        <v>710</v>
      </c>
      <c r="E14" s="175" t="e">
        <f>'ОПП - пряк метод'!#REF!</f>
        <v>#REF!</v>
      </c>
      <c r="F14" s="227" t="e">
        <f>'ОПП - пряк метод'!#REF!</f>
        <v>#REF!</v>
      </c>
    </row>
    <row r="15" spans="1:6" s="43" customFormat="1" ht="12" customHeight="1">
      <c r="A15" s="80" t="s">
        <v>711</v>
      </c>
      <c r="B15" s="99"/>
      <c r="C15" s="98"/>
      <c r="D15" s="228"/>
      <c r="E15" s="155"/>
      <c r="F15" s="2"/>
    </row>
    <row r="16" spans="1:6" s="43" customFormat="1" ht="12" customHeight="1">
      <c r="A16" s="229" t="s">
        <v>712</v>
      </c>
      <c r="B16" s="89"/>
      <c r="C16" s="90"/>
      <c r="D16" s="230"/>
      <c r="E16" s="160"/>
      <c r="F16" s="4"/>
    </row>
    <row r="17" spans="1:6" s="43" customFormat="1" ht="12" customHeight="1">
      <c r="A17" s="84" t="s">
        <v>713</v>
      </c>
      <c r="B17" s="92"/>
      <c r="C17" s="93"/>
      <c r="D17" s="231" t="s">
        <v>714</v>
      </c>
      <c r="E17" s="164">
        <f>'ОПП - пряк метод'!B14</f>
        <v>812</v>
      </c>
      <c r="F17" s="232">
        <f>'ОПП - пряк метод'!G14</f>
        <v>973</v>
      </c>
    </row>
    <row r="18" spans="1:6" s="43" customFormat="1" ht="12" customHeight="1">
      <c r="A18" s="84" t="s">
        <v>715</v>
      </c>
      <c r="B18" s="92"/>
      <c r="C18" s="93"/>
      <c r="D18" s="231" t="s">
        <v>716</v>
      </c>
      <c r="E18" s="164" t="e">
        <f>'ОПП - пряк метод'!#REF!</f>
        <v>#REF!</v>
      </c>
      <c r="F18" s="232" t="e">
        <f>'ОПП - пряк метод'!#REF!</f>
        <v>#REF!</v>
      </c>
    </row>
    <row r="19" spans="1:6" s="43" customFormat="1" ht="12" customHeight="1">
      <c r="A19" s="84" t="s">
        <v>717</v>
      </c>
      <c r="B19" s="92"/>
      <c r="C19" s="93"/>
      <c r="D19" s="231" t="s">
        <v>718</v>
      </c>
      <c r="E19" s="164">
        <f>'ОПП - пряк метод'!B15</f>
        <v>0</v>
      </c>
      <c r="F19" s="232">
        <f>'ОПП - пряк метод'!G15</f>
        <v>0</v>
      </c>
    </row>
    <row r="20" spans="1:6" s="43" customFormat="1" ht="12" customHeight="1">
      <c r="A20" s="84" t="s">
        <v>208</v>
      </c>
      <c r="B20" s="92"/>
      <c r="C20" s="93"/>
      <c r="D20" s="231" t="s">
        <v>209</v>
      </c>
      <c r="E20" s="164">
        <f>'ОПП - пряк метод'!B16</f>
        <v>0</v>
      </c>
      <c r="F20" s="232">
        <f>'ОПП - пряк метод'!G16</f>
        <v>-31</v>
      </c>
    </row>
    <row r="21" spans="1:6" s="43" customFormat="1" ht="12" customHeight="1">
      <c r="A21" s="84" t="s">
        <v>210</v>
      </c>
      <c r="B21" s="92"/>
      <c r="C21" s="93"/>
      <c r="D21" s="231" t="s">
        <v>211</v>
      </c>
      <c r="E21" s="164" t="e">
        <f>'ОПП - пряк метод'!#REF!</f>
        <v>#REF!</v>
      </c>
      <c r="F21" s="232" t="e">
        <f>'ОПП - пряк метод'!#REF!</f>
        <v>#REF!</v>
      </c>
    </row>
    <row r="22" spans="1:6" s="43" customFormat="1" ht="12" customHeight="1">
      <c r="A22" s="84" t="s">
        <v>212</v>
      </c>
      <c r="B22" s="92"/>
      <c r="C22" s="93"/>
      <c r="D22" s="231" t="s">
        <v>213</v>
      </c>
      <c r="E22" s="164">
        <f>'ОПП - пряк метод'!B17</f>
        <v>0</v>
      </c>
      <c r="F22" s="232">
        <f>'ОПП - пряк метод'!G17</f>
        <v>-1</v>
      </c>
    </row>
    <row r="23" spans="1:6" s="43" customFormat="1" ht="12" customHeight="1">
      <c r="A23" s="84" t="s">
        <v>214</v>
      </c>
      <c r="B23" s="92"/>
      <c r="C23" s="93"/>
      <c r="D23" s="231" t="s">
        <v>215</v>
      </c>
      <c r="E23" s="164">
        <f>'ОПП - пряк метод'!B21</f>
        <v>0</v>
      </c>
      <c r="F23" s="232">
        <f>'ОПП - пряк метод'!G21</f>
        <v>0</v>
      </c>
    </row>
    <row r="24" spans="1:6" s="43" customFormat="1" ht="12" customHeight="1">
      <c r="A24" s="105" t="s">
        <v>216</v>
      </c>
      <c r="B24" s="106"/>
      <c r="C24" s="233"/>
      <c r="D24" s="234" t="s">
        <v>217</v>
      </c>
      <c r="E24" s="176" t="e">
        <f>SUM(E17:E23)</f>
        <v>#REF!</v>
      </c>
      <c r="F24" s="8" t="e">
        <f>SUM(F17:F23)</f>
        <v>#REF!</v>
      </c>
    </row>
    <row r="25" spans="1:6" s="43" customFormat="1" ht="12" customHeight="1">
      <c r="A25" s="229" t="s">
        <v>218</v>
      </c>
      <c r="B25" s="89"/>
      <c r="C25" s="90"/>
      <c r="D25" s="230"/>
      <c r="E25" s="160"/>
      <c r="F25" s="4"/>
    </row>
    <row r="26" spans="1:66" s="43" customFormat="1" ht="12" customHeight="1">
      <c r="A26" s="84" t="s">
        <v>219</v>
      </c>
      <c r="B26" s="92"/>
      <c r="C26" s="93"/>
      <c r="D26" s="231" t="s">
        <v>220</v>
      </c>
      <c r="E26" s="164">
        <f>'ОПП - пряк метод'!B24</f>
        <v>0</v>
      </c>
      <c r="F26" s="232">
        <f>'ОПП - пряк метод'!G24</f>
        <v>-158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" s="43" customFormat="1" ht="12" customHeight="1">
      <c r="A27" s="84" t="s">
        <v>221</v>
      </c>
      <c r="B27" s="92"/>
      <c r="C27" s="93"/>
      <c r="D27" s="231" t="s">
        <v>222</v>
      </c>
      <c r="E27" s="164">
        <f>'ОПП - пряк метод'!B25</f>
        <v>0</v>
      </c>
      <c r="F27" s="232">
        <f>'ОПП - пряк метод'!G25</f>
        <v>0</v>
      </c>
    </row>
    <row r="28" spans="1:6" s="43" customFormat="1" ht="12" customHeight="1">
      <c r="A28" s="84" t="s">
        <v>223</v>
      </c>
      <c r="B28" s="92"/>
      <c r="C28" s="93"/>
      <c r="D28" s="231" t="s">
        <v>224</v>
      </c>
      <c r="E28" s="164" t="e">
        <f>'ОПП - пряк метод'!#REF!</f>
        <v>#REF!</v>
      </c>
      <c r="F28" s="232" t="e">
        <f>'ОПП - пряк метод'!#REF!</f>
        <v>#REF!</v>
      </c>
    </row>
    <row r="29" spans="1:6" s="43" customFormat="1" ht="12" customHeight="1">
      <c r="A29" s="84" t="s">
        <v>225</v>
      </c>
      <c r="B29" s="92"/>
      <c r="C29" s="93"/>
      <c r="D29" s="231" t="s">
        <v>226</v>
      </c>
      <c r="E29" s="164">
        <f>'ОПП - пряк метод'!B26</f>
        <v>0</v>
      </c>
      <c r="F29" s="232">
        <f>'ОПП - пряк метод'!G26</f>
        <v>-391</v>
      </c>
    </row>
    <row r="30" spans="1:6" s="43" customFormat="1" ht="12" customHeight="1">
      <c r="A30" s="84" t="s">
        <v>227</v>
      </c>
      <c r="B30" s="92"/>
      <c r="C30" s="93"/>
      <c r="D30" s="231" t="s">
        <v>228</v>
      </c>
      <c r="E30" s="164">
        <f>'ОПП - пряк метод'!B27</f>
        <v>0</v>
      </c>
      <c r="F30" s="232">
        <f>'ОПП - пряк метод'!G27</f>
        <v>0</v>
      </c>
    </row>
    <row r="31" spans="1:6" s="43" customFormat="1" ht="12" customHeight="1">
      <c r="A31" s="84" t="s">
        <v>719</v>
      </c>
      <c r="B31" s="92"/>
      <c r="C31" s="93"/>
      <c r="D31" s="231" t="s">
        <v>720</v>
      </c>
      <c r="E31" s="164" t="e">
        <f>'ОПП - пряк метод'!#REF!</f>
        <v>#REF!</v>
      </c>
      <c r="F31" s="232" t="e">
        <f>'ОПП - пряк метод'!#REF!</f>
        <v>#REF!</v>
      </c>
    </row>
    <row r="32" spans="1:6" s="43" customFormat="1" ht="12" customHeight="1">
      <c r="A32" s="84" t="s">
        <v>721</v>
      </c>
      <c r="B32" s="92"/>
      <c r="C32" s="93"/>
      <c r="D32" s="231" t="s">
        <v>720</v>
      </c>
      <c r="E32" s="164">
        <f>'ОПП - пряк метод'!B28</f>
        <v>0</v>
      </c>
      <c r="F32" s="232">
        <f>'ОПП - пряк метод'!G28</f>
        <v>0</v>
      </c>
    </row>
    <row r="33" spans="1:6" s="43" customFormat="1" ht="12" customHeight="1">
      <c r="A33" s="84" t="s">
        <v>24</v>
      </c>
      <c r="B33" s="92"/>
      <c r="C33" s="93"/>
      <c r="D33" s="231" t="s">
        <v>722</v>
      </c>
      <c r="E33" s="164">
        <f>'ОПП - пряк метод'!B29</f>
        <v>0</v>
      </c>
      <c r="F33" s="232">
        <f>'ОПП - пряк метод'!G29</f>
        <v>0</v>
      </c>
    </row>
    <row r="34" spans="1:6" s="43" customFormat="1" ht="12" customHeight="1">
      <c r="A34" s="105" t="s">
        <v>723</v>
      </c>
      <c r="B34" s="106"/>
      <c r="C34" s="233"/>
      <c r="D34" s="234" t="s">
        <v>724</v>
      </c>
      <c r="E34" s="176" t="e">
        <f>SUM(E26:E33)</f>
        <v>#REF!</v>
      </c>
      <c r="F34" s="8" t="e">
        <f>SUM(F26:F33)</f>
        <v>#REF!</v>
      </c>
    </row>
    <row r="35" spans="1:6" s="43" customFormat="1" ht="12" customHeight="1">
      <c r="A35" s="229" t="s">
        <v>725</v>
      </c>
      <c r="B35" s="89"/>
      <c r="C35" s="90"/>
      <c r="D35" s="235" t="s">
        <v>726</v>
      </c>
      <c r="E35" s="176" t="e">
        <f>E24-E34</f>
        <v>#REF!</v>
      </c>
      <c r="F35" s="8" t="e">
        <f>F24-F34</f>
        <v>#REF!</v>
      </c>
    </row>
    <row r="36" spans="1:6" s="43" customFormat="1" ht="12" customHeight="1">
      <c r="A36" s="80" t="s">
        <v>727</v>
      </c>
      <c r="B36" s="99"/>
      <c r="C36" s="98"/>
      <c r="D36" s="228"/>
      <c r="E36" s="155"/>
      <c r="F36" s="2"/>
    </row>
    <row r="37" spans="1:6" s="43" customFormat="1" ht="12" customHeight="1">
      <c r="A37" s="229" t="s">
        <v>728</v>
      </c>
      <c r="B37" s="89"/>
      <c r="C37" s="90"/>
      <c r="D37" s="230"/>
      <c r="E37" s="160"/>
      <c r="F37" s="4"/>
    </row>
    <row r="38" spans="1:6" s="43" customFormat="1" ht="12" customHeight="1">
      <c r="A38" s="84" t="s">
        <v>729</v>
      </c>
      <c r="B38" s="92"/>
      <c r="C38" s="93"/>
      <c r="D38" s="231" t="s">
        <v>730</v>
      </c>
      <c r="E38" s="164">
        <f>'ОПП - пряк метод'!B32</f>
        <v>0</v>
      </c>
      <c r="F38" s="232">
        <f>'ОПП - пряк метод'!G32</f>
        <v>0</v>
      </c>
    </row>
    <row r="39" spans="1:6" s="43" customFormat="1" ht="12" customHeight="1">
      <c r="A39" s="84" t="s">
        <v>731</v>
      </c>
      <c r="B39" s="92"/>
      <c r="C39" s="93"/>
      <c r="D39" s="231" t="s">
        <v>732</v>
      </c>
      <c r="E39" s="164" t="e">
        <f>'ОПП - пряк метод'!#REF!</f>
        <v>#REF!</v>
      </c>
      <c r="F39" s="232" t="e">
        <f>'ОПП - пряк метод'!#REF!</f>
        <v>#REF!</v>
      </c>
    </row>
    <row r="40" spans="1:6" s="43" customFormat="1" ht="12" customHeight="1">
      <c r="A40" s="84" t="s">
        <v>269</v>
      </c>
      <c r="B40" s="92"/>
      <c r="C40" s="93"/>
      <c r="D40" s="231" t="s">
        <v>270</v>
      </c>
      <c r="E40" s="164">
        <f>'ОПП - пряк метод'!B33</f>
        <v>0</v>
      </c>
      <c r="F40" s="232">
        <f>'ОПП - пряк метод'!G33</f>
        <v>0</v>
      </c>
    </row>
    <row r="41" spans="1:6" s="43" customFormat="1" ht="12" customHeight="1">
      <c r="A41" s="84" t="s">
        <v>848</v>
      </c>
      <c r="B41" s="92"/>
      <c r="C41" s="93"/>
      <c r="D41" s="231" t="s">
        <v>271</v>
      </c>
      <c r="E41" s="164">
        <f>'ОПП - пряк метод'!B34</f>
        <v>0</v>
      </c>
      <c r="F41" s="232">
        <f>'ОПП - пряк метод'!G34</f>
        <v>-538</v>
      </c>
    </row>
    <row r="42" spans="1:6" s="43" customFormat="1" ht="12" customHeight="1">
      <c r="A42" s="84" t="s">
        <v>272</v>
      </c>
      <c r="B42" s="92"/>
      <c r="C42" s="93"/>
      <c r="D42" s="231" t="s">
        <v>273</v>
      </c>
      <c r="E42" s="164" t="e">
        <f>'ОПП - пряк метод'!#REF!</f>
        <v>#REF!</v>
      </c>
      <c r="F42" s="232" t="e">
        <f>'ОПП - пряк метод'!#REF!</f>
        <v>#REF!</v>
      </c>
    </row>
    <row r="43" spans="1:6" s="43" customFormat="1" ht="12" customHeight="1">
      <c r="A43" s="105" t="s">
        <v>216</v>
      </c>
      <c r="B43" s="106"/>
      <c r="C43" s="233"/>
      <c r="D43" s="234" t="s">
        <v>274</v>
      </c>
      <c r="E43" s="177" t="e">
        <f>SUM(E38:E42)</f>
        <v>#REF!</v>
      </c>
      <c r="F43" s="8" t="e">
        <f>SUM(F38:F42)</f>
        <v>#REF!</v>
      </c>
    </row>
    <row r="44" spans="1:6" s="43" customFormat="1" ht="12" customHeight="1">
      <c r="A44" s="229" t="s">
        <v>275</v>
      </c>
      <c r="B44" s="89"/>
      <c r="C44" s="90"/>
      <c r="D44" s="230"/>
      <c r="E44" s="160"/>
      <c r="F44" s="4"/>
    </row>
    <row r="45" spans="1:66" s="43" customFormat="1" ht="12" customHeight="1">
      <c r="A45" s="84" t="s">
        <v>276</v>
      </c>
      <c r="B45" s="92"/>
      <c r="C45" s="93"/>
      <c r="D45" s="231" t="s">
        <v>277</v>
      </c>
      <c r="E45" s="164" t="e">
        <f>'ОПП - пряк метод'!#REF!</f>
        <v>#REF!</v>
      </c>
      <c r="F45" s="232" t="e">
        <f>'ОПП - пряк метод'!#REF!</f>
        <v>#REF!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" s="43" customFormat="1" ht="12" customHeight="1">
      <c r="A46" s="84" t="s">
        <v>278</v>
      </c>
      <c r="B46" s="92"/>
      <c r="C46" s="93"/>
      <c r="D46" s="231" t="s">
        <v>279</v>
      </c>
      <c r="E46" s="164" t="e">
        <f>'ОПП - пряк метод'!#REF!</f>
        <v>#REF!</v>
      </c>
      <c r="F46" s="232" t="e">
        <f>'ОПП - пряк метод'!#REF!</f>
        <v>#REF!</v>
      </c>
    </row>
    <row r="47" spans="1:6" s="43" customFormat="1" ht="12" customHeight="1">
      <c r="A47" s="84" t="s">
        <v>280</v>
      </c>
      <c r="B47" s="92"/>
      <c r="C47" s="93"/>
      <c r="D47" s="231" t="s">
        <v>281</v>
      </c>
      <c r="E47" s="164" t="e">
        <f>'ОПП - пряк метод'!#REF!</f>
        <v>#REF!</v>
      </c>
      <c r="F47" s="232" t="e">
        <f>'ОПП - пряк метод'!#REF!</f>
        <v>#REF!</v>
      </c>
    </row>
    <row r="48" spans="1:6" s="43" customFormat="1" ht="12" customHeight="1">
      <c r="A48" s="84" t="s">
        <v>282</v>
      </c>
      <c r="B48" s="92"/>
      <c r="C48" s="93"/>
      <c r="D48" s="231" t="s">
        <v>283</v>
      </c>
      <c r="E48" s="164" t="e">
        <f>'ОПП - пряк метод'!#REF!</f>
        <v>#REF!</v>
      </c>
      <c r="F48" s="232" t="e">
        <f>'ОПП - пряк метод'!#REF!</f>
        <v>#REF!</v>
      </c>
    </row>
    <row r="49" spans="1:6" s="43" customFormat="1" ht="12" customHeight="1">
      <c r="A49" s="105" t="s">
        <v>723</v>
      </c>
      <c r="B49" s="106"/>
      <c r="C49" s="233"/>
      <c r="D49" s="234" t="s">
        <v>284</v>
      </c>
      <c r="E49" s="176" t="e">
        <f>SUM(E45:E48)</f>
        <v>#REF!</v>
      </c>
      <c r="F49" s="8" t="e">
        <f>SUM(F45:F48)</f>
        <v>#REF!</v>
      </c>
    </row>
    <row r="50" spans="1:6" s="43" customFormat="1" ht="12" customHeight="1">
      <c r="A50" s="85" t="s">
        <v>285</v>
      </c>
      <c r="B50" s="101"/>
      <c r="C50" s="95"/>
      <c r="D50" s="236" t="s">
        <v>286</v>
      </c>
      <c r="E50" s="169" t="e">
        <f>E43-E49</f>
        <v>#REF!</v>
      </c>
      <c r="F50" s="8" t="e">
        <f>F43-F49</f>
        <v>#REF!</v>
      </c>
    </row>
    <row r="51" spans="1:6" s="43" customFormat="1" ht="12" customHeight="1">
      <c r="A51" s="80" t="s">
        <v>22</v>
      </c>
      <c r="B51" s="99"/>
      <c r="C51" s="98"/>
      <c r="D51" s="228"/>
      <c r="E51" s="155"/>
      <c r="F51" s="2"/>
    </row>
    <row r="52" spans="1:6" s="43" customFormat="1" ht="12" customHeight="1">
      <c r="A52" s="229" t="s">
        <v>712</v>
      </c>
      <c r="B52" s="89"/>
      <c r="C52" s="90"/>
      <c r="D52" s="230"/>
      <c r="E52" s="160"/>
      <c r="F52" s="4"/>
    </row>
    <row r="53" spans="1:6" s="43" customFormat="1" ht="12" customHeight="1">
      <c r="A53" s="84" t="s">
        <v>288</v>
      </c>
      <c r="B53" s="92"/>
      <c r="C53" s="93"/>
      <c r="D53" s="231" t="s">
        <v>289</v>
      </c>
      <c r="E53" s="164" t="e">
        <f>'ОПП - пряк метод'!#REF!</f>
        <v>#REF!</v>
      </c>
      <c r="F53" s="232" t="e">
        <f>'ОПП - пряк метод'!#REF!</f>
        <v>#REF!</v>
      </c>
    </row>
    <row r="54" spans="1:6" s="43" customFormat="1" ht="12" customHeight="1">
      <c r="A54" s="84" t="s">
        <v>23</v>
      </c>
      <c r="B54" s="92"/>
      <c r="C54" s="93"/>
      <c r="D54" s="231" t="s">
        <v>291</v>
      </c>
      <c r="E54" s="164" t="e">
        <f>'ОПП - пряк метод'!#REF!</f>
        <v>#REF!</v>
      </c>
      <c r="F54" s="232" t="e">
        <f>'ОПП - пряк метод'!#REF!</f>
        <v>#REF!</v>
      </c>
    </row>
    <row r="55" spans="1:6" s="43" customFormat="1" ht="12" customHeight="1">
      <c r="A55" s="84" t="s">
        <v>292</v>
      </c>
      <c r="B55" s="92"/>
      <c r="C55" s="93"/>
      <c r="D55" s="231" t="s">
        <v>293</v>
      </c>
      <c r="E55" s="164" t="e">
        <f>'ОПП - пряк метод'!#REF!</f>
        <v>#REF!</v>
      </c>
      <c r="F55" s="232" t="e">
        <f>'ОПП - пряк метод'!#REF!</f>
        <v>#REF!</v>
      </c>
    </row>
    <row r="56" spans="1:6" s="43" customFormat="1" ht="12" customHeight="1">
      <c r="A56" s="105" t="s">
        <v>216</v>
      </c>
      <c r="B56" s="106"/>
      <c r="C56" s="233"/>
      <c r="D56" s="234" t="s">
        <v>294</v>
      </c>
      <c r="E56" s="176" t="e">
        <f>SUM(E53:E55)</f>
        <v>#REF!</v>
      </c>
      <c r="F56" s="8" t="e">
        <f>SUM(F53:F55)</f>
        <v>#REF!</v>
      </c>
    </row>
    <row r="57" spans="1:6" s="43" customFormat="1" ht="12" customHeight="1">
      <c r="A57" s="229" t="s">
        <v>218</v>
      </c>
      <c r="B57" s="89"/>
      <c r="C57" s="90"/>
      <c r="D57" s="230"/>
      <c r="E57" s="160"/>
      <c r="F57" s="4"/>
    </row>
    <row r="58" spans="1:66" s="43" customFormat="1" ht="12" customHeight="1">
      <c r="A58" s="84" t="s">
        <v>295</v>
      </c>
      <c r="B58" s="92"/>
      <c r="C58" s="93"/>
      <c r="D58" s="231" t="s">
        <v>296</v>
      </c>
      <c r="E58" s="164" t="e">
        <f>'ОПП - пряк метод'!#REF!</f>
        <v>#REF!</v>
      </c>
      <c r="F58" s="232" t="e">
        <f>'ОПП - пряк метод'!#REF!</f>
        <v>#REF!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" s="43" customFormat="1" ht="12" customHeight="1">
      <c r="A59" s="84" t="s">
        <v>297</v>
      </c>
      <c r="B59" s="92"/>
      <c r="C59" s="93"/>
      <c r="D59" s="231" t="s">
        <v>298</v>
      </c>
      <c r="E59" s="164" t="e">
        <f>'ОПП - пряк метод'!#REF!</f>
        <v>#REF!</v>
      </c>
      <c r="F59" s="232" t="e">
        <f>'ОПП - пряк метод'!#REF!</f>
        <v>#REF!</v>
      </c>
    </row>
    <row r="60" spans="1:6" s="43" customFormat="1" ht="12" customHeight="1">
      <c r="A60" s="84" t="s">
        <v>299</v>
      </c>
      <c r="B60" s="92"/>
      <c r="C60" s="93"/>
      <c r="D60" s="231" t="s">
        <v>300</v>
      </c>
      <c r="E60" s="164" t="e">
        <f>'ОПП - пряк метод'!#REF!</f>
        <v>#REF!</v>
      </c>
      <c r="F60" s="232" t="e">
        <f>'ОПП - пряк метод'!#REF!</f>
        <v>#REF!</v>
      </c>
    </row>
    <row r="61" spans="1:6" s="43" customFormat="1" ht="12" customHeight="1">
      <c r="A61" s="84" t="s">
        <v>282</v>
      </c>
      <c r="B61" s="92"/>
      <c r="C61" s="93"/>
      <c r="D61" s="231" t="s">
        <v>301</v>
      </c>
      <c r="E61" s="164" t="e">
        <f>'ОПП - пряк метод'!#REF!</f>
        <v>#REF!</v>
      </c>
      <c r="F61" s="232" t="e">
        <f>'ОПП - пряк метод'!#REF!</f>
        <v>#REF!</v>
      </c>
    </row>
    <row r="62" spans="1:6" s="43" customFormat="1" ht="12" customHeight="1">
      <c r="A62" s="105" t="s">
        <v>723</v>
      </c>
      <c r="B62" s="106"/>
      <c r="C62" s="233"/>
      <c r="D62" s="234" t="s">
        <v>302</v>
      </c>
      <c r="E62" s="176" t="e">
        <f>SUM(E58:E61)</f>
        <v>#REF!</v>
      </c>
      <c r="F62" s="8" t="e">
        <f>SUM(F58:F61)</f>
        <v>#REF!</v>
      </c>
    </row>
    <row r="63" spans="1:6" s="402" customFormat="1" ht="12" customHeight="1">
      <c r="A63" s="85" t="s">
        <v>303</v>
      </c>
      <c r="B63" s="101"/>
      <c r="C63" s="95"/>
      <c r="D63" s="236" t="s">
        <v>304</v>
      </c>
      <c r="E63" s="169" t="e">
        <f>E56-E62</f>
        <v>#REF!</v>
      </c>
      <c r="F63" s="8" t="e">
        <f>F56-F62</f>
        <v>#REF!</v>
      </c>
    </row>
    <row r="64" spans="1:6" s="43" customFormat="1" ht="12" customHeight="1">
      <c r="A64" s="229" t="s">
        <v>305</v>
      </c>
      <c r="B64" s="89"/>
      <c r="C64" s="90"/>
      <c r="D64" s="235" t="s">
        <v>306</v>
      </c>
      <c r="E64" s="209" t="e">
        <f>E14+E35+E50+E63</f>
        <v>#REF!</v>
      </c>
      <c r="F64" s="210" t="e">
        <f>F14+F35+F50+F63</f>
        <v>#REF!</v>
      </c>
    </row>
    <row r="65" spans="1:6" s="43" customFormat="1" ht="12" customHeight="1">
      <c r="A65" s="84" t="s">
        <v>307</v>
      </c>
      <c r="B65" s="92"/>
      <c r="C65" s="93"/>
      <c r="D65" s="231" t="s">
        <v>308</v>
      </c>
      <c r="E65" s="164" t="e">
        <f>'ОПП - пряк метод'!#REF!</f>
        <v>#REF!</v>
      </c>
      <c r="F65" s="197" t="e">
        <f>'ОПП - пряк метод'!#REF!</f>
        <v>#REF!</v>
      </c>
    </row>
    <row r="66" spans="1:6" s="43" customFormat="1" ht="12" customHeight="1">
      <c r="A66" s="84" t="s">
        <v>309</v>
      </c>
      <c r="B66" s="92"/>
      <c r="C66" s="93"/>
      <c r="D66" s="231" t="s">
        <v>310</v>
      </c>
      <c r="E66" s="164" t="e">
        <f>'ОПП - пряк метод'!#REF!</f>
        <v>#REF!</v>
      </c>
      <c r="F66" s="197" t="e">
        <f>'ОПП - пряк метод'!#REF!</f>
        <v>#REF!</v>
      </c>
    </row>
    <row r="67" spans="1:6" s="43" customFormat="1" ht="12" customHeight="1">
      <c r="A67" s="86" t="s">
        <v>311</v>
      </c>
      <c r="B67" s="103"/>
      <c r="C67" s="110"/>
      <c r="D67" s="237" t="s">
        <v>312</v>
      </c>
      <c r="E67" s="173" t="e">
        <f>E64-E14</f>
        <v>#REF!</v>
      </c>
      <c r="F67" s="174" t="e">
        <f>F64-F14</f>
        <v>#REF!</v>
      </c>
    </row>
    <row r="68" spans="1:6" s="43" customFormat="1" ht="92.25" customHeight="1">
      <c r="A68" s="43" t="e">
        <f>CONCATENATE("Date: ",#REF!)</f>
        <v>#REF!</v>
      </c>
      <c r="B68" s="43" t="s">
        <v>125</v>
      </c>
      <c r="D68" s="51"/>
      <c r="E68" s="238" t="s">
        <v>126</v>
      </c>
      <c r="F68" s="67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</sheetData>
  <sheetProtection/>
  <mergeCells count="1">
    <mergeCell ref="A1:F1"/>
  </mergeCells>
  <conditionalFormatting sqref="E14:F67">
    <cfRule type="cellIs" priority="1" dxfId="21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67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25" customWidth="1"/>
    <col min="2" max="2" width="7.875" style="179" customWidth="1"/>
    <col min="3" max="3" width="8.75390625" style="125" customWidth="1"/>
    <col min="4" max="4" width="6.375" style="125" customWidth="1"/>
    <col min="5" max="6" width="12.125" style="125" customWidth="1"/>
    <col min="7" max="16384" width="9.125" style="125" customWidth="1"/>
  </cols>
  <sheetData>
    <row r="1" spans="1:6" ht="15">
      <c r="A1" s="686" t="s">
        <v>1084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4"/>
      <c r="C2" s="10"/>
      <c r="D2" s="11"/>
      <c r="E2" s="11"/>
      <c r="F2" s="11"/>
    </row>
    <row r="3" spans="1:6" ht="15">
      <c r="A3" s="14" t="str">
        <f>+E_BS!A3</f>
        <v>Prepared by</v>
      </c>
      <c r="B3" s="14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130" t="s">
        <v>704</v>
      </c>
      <c r="B6" s="130"/>
      <c r="C6" s="130"/>
      <c r="D6" s="130"/>
      <c r="E6" s="130"/>
      <c r="F6" s="130"/>
    </row>
    <row r="7" spans="1:6" ht="12.75" customHeight="1">
      <c r="A7" s="115" t="e">
        <f>CONCATENATE("of ",A2)</f>
        <v>#REF!</v>
      </c>
      <c r="B7" s="131"/>
      <c r="C7" s="131"/>
      <c r="D7" s="131"/>
      <c r="E7" s="131"/>
      <c r="F7" s="131"/>
    </row>
    <row r="8" spans="1:6" ht="10.5" customHeight="1">
      <c r="A8" s="115" t="e">
        <f>CONCATENATE("as of ",#REF!)</f>
        <v>#REF!</v>
      </c>
      <c r="B8" s="131"/>
      <c r="C8" s="131"/>
      <c r="D8" s="131"/>
      <c r="E8" s="131"/>
      <c r="F8" s="131"/>
    </row>
    <row r="9" spans="1:6" ht="8.25" customHeight="1">
      <c r="A9" s="132"/>
      <c r="B9" s="133"/>
      <c r="C9" s="134"/>
      <c r="D9" s="134"/>
      <c r="E9" s="134"/>
      <c r="F9" s="134"/>
    </row>
    <row r="10" spans="1:6" s="139" customFormat="1" ht="10.5" customHeight="1">
      <c r="A10" s="76"/>
      <c r="B10" s="20"/>
      <c r="C10" s="75"/>
      <c r="D10" s="74"/>
      <c r="E10" s="21" t="s">
        <v>705</v>
      </c>
      <c r="F10" s="23"/>
    </row>
    <row r="11" spans="1:6" s="139" customFormat="1" ht="10.5" customHeight="1">
      <c r="A11" s="119" t="s">
        <v>706</v>
      </c>
      <c r="B11" s="120"/>
      <c r="C11" s="121"/>
      <c r="D11" s="26" t="s">
        <v>1089</v>
      </c>
      <c r="E11" s="27" t="s">
        <v>707</v>
      </c>
      <c r="F11" s="33" t="s">
        <v>708</v>
      </c>
    </row>
    <row r="12" spans="1:6" s="139" customFormat="1" ht="10.5" customHeight="1">
      <c r="A12" s="77"/>
      <c r="B12" s="78"/>
      <c r="C12" s="79"/>
      <c r="D12" s="36"/>
      <c r="E12" s="36" t="s">
        <v>131</v>
      </c>
      <c r="F12" s="37" t="s">
        <v>131</v>
      </c>
    </row>
    <row r="13" spans="1:6" s="139" customFormat="1" ht="10.5" customHeight="1">
      <c r="A13" s="116" t="s">
        <v>845</v>
      </c>
      <c r="B13" s="117"/>
      <c r="C13" s="118"/>
      <c r="D13" s="39" t="s">
        <v>1096</v>
      </c>
      <c r="E13" s="39">
        <v>1</v>
      </c>
      <c r="F13" s="40">
        <v>2</v>
      </c>
    </row>
    <row r="14" spans="1:6" s="157" customFormat="1" ht="15.75" customHeight="1">
      <c r="A14" s="80" t="s">
        <v>709</v>
      </c>
      <c r="B14" s="202"/>
      <c r="C14" s="200"/>
      <c r="D14" s="226"/>
      <c r="E14" s="175">
        <f>C_flow_id!E13</f>
        <v>0</v>
      </c>
      <c r="F14" s="206">
        <f>C_flow_id!F13</f>
        <v>0</v>
      </c>
    </row>
    <row r="15" spans="1:6" s="157" customFormat="1" ht="12" customHeight="1">
      <c r="A15" s="80" t="s">
        <v>711</v>
      </c>
      <c r="B15" s="381"/>
      <c r="C15" s="200"/>
      <c r="D15" s="228"/>
      <c r="E15" s="155">
        <f>C_flow_id!E14</f>
        <v>0</v>
      </c>
      <c r="F15" s="156">
        <f>C_flow_id!F14</f>
        <v>0</v>
      </c>
    </row>
    <row r="16" spans="1:6" s="157" customFormat="1" ht="12" customHeight="1">
      <c r="A16" s="195" t="s">
        <v>1065</v>
      </c>
      <c r="B16" s="383"/>
      <c r="C16" s="196"/>
      <c r="D16" s="231"/>
      <c r="E16" s="164">
        <f>C_flow_id!E15</f>
        <v>0</v>
      </c>
      <c r="F16" s="197">
        <f>C_flow_id!F15</f>
        <v>0</v>
      </c>
    </row>
    <row r="17" spans="1:6" s="157" customFormat="1" ht="12">
      <c r="A17" s="195" t="s">
        <v>1066</v>
      </c>
      <c r="B17" s="383"/>
      <c r="C17" s="196"/>
      <c r="D17" s="231"/>
      <c r="E17" s="164">
        <f>C_flow_id!E16</f>
        <v>0</v>
      </c>
      <c r="F17" s="197">
        <f>C_flow_id!F16</f>
        <v>0</v>
      </c>
    </row>
    <row r="18" spans="1:6" s="157" customFormat="1" ht="12">
      <c r="A18" s="195" t="s">
        <v>1067</v>
      </c>
      <c r="B18" s="383"/>
      <c r="C18" s="196"/>
      <c r="D18" s="231"/>
      <c r="E18" s="164">
        <f>C_flow_id!E17</f>
        <v>0</v>
      </c>
      <c r="F18" s="197">
        <f>C_flow_id!F17</f>
        <v>0</v>
      </c>
    </row>
    <row r="19" spans="1:6" s="157" customFormat="1" ht="12">
      <c r="A19" s="205" t="s">
        <v>1068</v>
      </c>
      <c r="B19" s="384"/>
      <c r="C19" s="208"/>
      <c r="D19" s="234"/>
      <c r="E19" s="176">
        <f>C_flow_id!E18</f>
        <v>0</v>
      </c>
      <c r="F19" s="170">
        <f>C_flow_id!F18</f>
        <v>0</v>
      </c>
    </row>
    <row r="20" spans="1:6" s="157" customFormat="1" ht="12">
      <c r="A20" s="198" t="s">
        <v>1069</v>
      </c>
      <c r="B20" s="382"/>
      <c r="C20" s="194"/>
      <c r="D20" s="230"/>
      <c r="E20" s="160">
        <f>C_flow_id!E19</f>
        <v>0</v>
      </c>
      <c r="F20" s="161">
        <f>C_flow_id!F19</f>
        <v>0</v>
      </c>
    </row>
    <row r="21" spans="1:66" s="157" customFormat="1" ht="12">
      <c r="A21" s="195" t="s">
        <v>1070</v>
      </c>
      <c r="B21" s="383"/>
      <c r="C21" s="196"/>
      <c r="D21" s="231"/>
      <c r="E21" s="164">
        <f>C_flow_id!E20</f>
        <v>0</v>
      </c>
      <c r="F21" s="197">
        <f>C_flow_id!F20</f>
        <v>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</row>
    <row r="22" spans="1:6" s="157" customFormat="1" ht="12">
      <c r="A22" s="195" t="s">
        <v>1071</v>
      </c>
      <c r="B22" s="383"/>
      <c r="C22" s="196"/>
      <c r="D22" s="231"/>
      <c r="E22" s="164">
        <f>C_flow_id!E21</f>
        <v>0</v>
      </c>
      <c r="F22" s="197">
        <f>C_flow_id!F21</f>
        <v>0</v>
      </c>
    </row>
    <row r="23" spans="1:6" s="157" customFormat="1" ht="12">
      <c r="A23" s="195" t="s">
        <v>1072</v>
      </c>
      <c r="B23" s="383"/>
      <c r="C23" s="196"/>
      <c r="D23" s="231"/>
      <c r="E23" s="164">
        <f>C_flow_id!E22</f>
        <v>0</v>
      </c>
      <c r="F23" s="197">
        <f>C_flow_id!F22</f>
        <v>0</v>
      </c>
    </row>
    <row r="24" spans="1:6" s="157" customFormat="1" ht="12">
      <c r="A24" s="195" t="s">
        <v>1073</v>
      </c>
      <c r="B24" s="383"/>
      <c r="C24" s="196"/>
      <c r="D24" s="231"/>
      <c r="E24" s="164">
        <f>C_flow_id!E23</f>
        <v>0</v>
      </c>
      <c r="F24" s="197">
        <f>C_flow_id!F23</f>
        <v>0</v>
      </c>
    </row>
    <row r="25" spans="1:6" s="157" customFormat="1" ht="12">
      <c r="A25" s="205" t="s">
        <v>1074</v>
      </c>
      <c r="B25" s="384"/>
      <c r="C25" s="208"/>
      <c r="D25" s="234"/>
      <c r="E25" s="176">
        <f>C_flow_id!E24</f>
        <v>0</v>
      </c>
      <c r="F25" s="170">
        <f>C_flow_id!F24</f>
        <v>0</v>
      </c>
    </row>
    <row r="26" spans="1:6" s="157" customFormat="1" ht="12">
      <c r="A26" s="198" t="s">
        <v>1075</v>
      </c>
      <c r="B26" s="382"/>
      <c r="C26" s="194"/>
      <c r="D26" s="160"/>
      <c r="E26" s="160">
        <f>C_flow_id!E25</f>
        <v>0</v>
      </c>
      <c r="F26" s="161">
        <f>C_flow_id!F25</f>
        <v>0</v>
      </c>
    </row>
    <row r="27" spans="1:6" s="157" customFormat="1" ht="12">
      <c r="A27" s="195" t="s">
        <v>1076</v>
      </c>
      <c r="B27" s="383"/>
      <c r="C27" s="196"/>
      <c r="D27" s="164"/>
      <c r="E27" s="164">
        <f>C_flow_id!E26</f>
        <v>0</v>
      </c>
      <c r="F27" s="197">
        <f>C_flow_id!F26</f>
        <v>0</v>
      </c>
    </row>
    <row r="28" spans="1:6" s="157" customFormat="1" ht="12">
      <c r="A28" s="195" t="s">
        <v>1077</v>
      </c>
      <c r="B28" s="383"/>
      <c r="C28" s="196"/>
      <c r="D28" s="231"/>
      <c r="E28" s="164">
        <f>C_flow_id!E27</f>
        <v>0</v>
      </c>
      <c r="F28" s="197">
        <f>C_flow_id!F27</f>
        <v>0</v>
      </c>
    </row>
    <row r="29" spans="1:6" s="157" customFormat="1" ht="12">
      <c r="A29" s="195" t="s">
        <v>1078</v>
      </c>
      <c r="B29" s="383"/>
      <c r="C29" s="196"/>
      <c r="D29" s="231"/>
      <c r="E29" s="164">
        <f>C_flow_id!E28</f>
        <v>0</v>
      </c>
      <c r="F29" s="197">
        <f>C_flow_id!F28</f>
        <v>0</v>
      </c>
    </row>
    <row r="30" spans="1:6" s="157" customFormat="1" ht="12">
      <c r="A30" s="195" t="s">
        <v>1079</v>
      </c>
      <c r="B30" s="383"/>
      <c r="C30" s="196"/>
      <c r="D30" s="231"/>
      <c r="E30" s="164">
        <f>C_flow_id!E29</f>
        <v>0</v>
      </c>
      <c r="F30" s="197">
        <f>C_flow_id!F29</f>
        <v>0</v>
      </c>
    </row>
    <row r="31" spans="1:6" s="157" customFormat="1" ht="12">
      <c r="A31" s="195" t="s">
        <v>1080</v>
      </c>
      <c r="B31" s="383"/>
      <c r="C31" s="196"/>
      <c r="D31" s="231"/>
      <c r="E31" s="164">
        <f>C_flow_id!E30</f>
        <v>0</v>
      </c>
      <c r="F31" s="197">
        <f>C_flow_id!F30</f>
        <v>0</v>
      </c>
    </row>
    <row r="32" spans="1:6" s="157" customFormat="1" ht="12">
      <c r="A32" s="205" t="s">
        <v>1081</v>
      </c>
      <c r="B32" s="382"/>
      <c r="C32" s="194"/>
      <c r="D32" s="235"/>
      <c r="E32" s="176">
        <f>C_flow_id!E31</f>
        <v>0</v>
      </c>
      <c r="F32" s="170">
        <f>C_flow_id!F31</f>
        <v>0</v>
      </c>
    </row>
    <row r="33" spans="1:6" s="157" customFormat="1" ht="12">
      <c r="A33" s="80" t="s">
        <v>727</v>
      </c>
      <c r="B33" s="381"/>
      <c r="C33" s="200"/>
      <c r="D33" s="228"/>
      <c r="E33" s="155">
        <f>C_flow_id!E32</f>
        <v>0</v>
      </c>
      <c r="F33" s="156">
        <f>C_flow_id!F32</f>
        <v>0</v>
      </c>
    </row>
    <row r="34" spans="1:6" s="157" customFormat="1" ht="12">
      <c r="A34" s="229" t="s">
        <v>728</v>
      </c>
      <c r="B34" s="382"/>
      <c r="C34" s="194"/>
      <c r="D34" s="230"/>
      <c r="E34" s="160">
        <f>C_flow_id!E33</f>
        <v>0</v>
      </c>
      <c r="F34" s="161">
        <f>C_flow_id!F33</f>
        <v>0</v>
      </c>
    </row>
    <row r="35" spans="1:6" s="157" customFormat="1" ht="12">
      <c r="A35" s="84" t="s">
        <v>729</v>
      </c>
      <c r="B35" s="383"/>
      <c r="C35" s="196"/>
      <c r="D35" s="231"/>
      <c r="E35" s="164">
        <f>C_flow_id!E34</f>
        <v>0</v>
      </c>
      <c r="F35" s="197">
        <f>C_flow_id!F34</f>
        <v>0</v>
      </c>
    </row>
    <row r="36" spans="1:6" s="157" customFormat="1" ht="12">
      <c r="A36" s="84" t="s">
        <v>731</v>
      </c>
      <c r="B36" s="383"/>
      <c r="C36" s="196"/>
      <c r="D36" s="231"/>
      <c r="E36" s="164">
        <f>C_flow_id!E35</f>
        <v>0</v>
      </c>
      <c r="F36" s="197">
        <f>C_flow_id!F35</f>
        <v>0</v>
      </c>
    </row>
    <row r="37" spans="1:6" s="157" customFormat="1" ht="12">
      <c r="A37" s="84" t="s">
        <v>269</v>
      </c>
      <c r="B37" s="383"/>
      <c r="C37" s="196"/>
      <c r="D37" s="231"/>
      <c r="E37" s="164">
        <f>C_flow_id!E36</f>
        <v>0</v>
      </c>
      <c r="F37" s="197">
        <f>C_flow_id!F36</f>
        <v>0</v>
      </c>
    </row>
    <row r="38" spans="1:6" s="157" customFormat="1" ht="12">
      <c r="A38" s="84" t="s">
        <v>553</v>
      </c>
      <c r="B38" s="383"/>
      <c r="C38" s="196"/>
      <c r="D38" s="231"/>
      <c r="E38" s="164">
        <f>C_flow_id!E37</f>
        <v>0</v>
      </c>
      <c r="F38" s="197">
        <f>C_flow_id!F37</f>
        <v>0</v>
      </c>
    </row>
    <row r="39" spans="1:6" s="157" customFormat="1" ht="12">
      <c r="A39" s="84" t="s">
        <v>1060</v>
      </c>
      <c r="B39" s="383"/>
      <c r="C39" s="196"/>
      <c r="D39" s="231"/>
      <c r="E39" s="164">
        <f>C_flow_id!E38</f>
        <v>0</v>
      </c>
      <c r="F39" s="197">
        <f>C_flow_id!F38</f>
        <v>0</v>
      </c>
    </row>
    <row r="40" spans="1:6" s="157" customFormat="1" ht="12">
      <c r="A40" s="105" t="s">
        <v>216</v>
      </c>
      <c r="B40" s="384"/>
      <c r="C40" s="208"/>
      <c r="D40" s="234"/>
      <c r="E40" s="176">
        <f>C_flow_id!E39</f>
        <v>0</v>
      </c>
      <c r="F40" s="170">
        <f>C_flow_id!F39</f>
        <v>0</v>
      </c>
    </row>
    <row r="41" spans="1:6" s="157" customFormat="1" ht="12">
      <c r="A41" s="229" t="s">
        <v>275</v>
      </c>
      <c r="B41" s="382"/>
      <c r="C41" s="194"/>
      <c r="D41" s="230"/>
      <c r="E41" s="160">
        <f>C_flow_id!E40</f>
        <v>0</v>
      </c>
      <c r="F41" s="161">
        <f>C_flow_id!F40</f>
        <v>0</v>
      </c>
    </row>
    <row r="42" spans="1:66" s="157" customFormat="1" ht="12">
      <c r="A42" s="84" t="s">
        <v>276</v>
      </c>
      <c r="B42" s="383"/>
      <c r="C42" s="196"/>
      <c r="D42" s="231"/>
      <c r="E42" s="164">
        <f>C_flow_id!E41</f>
        <v>0</v>
      </c>
      <c r="F42" s="197">
        <f>C_flow_id!F41</f>
        <v>0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</row>
    <row r="43" spans="1:6" s="157" customFormat="1" ht="12">
      <c r="A43" s="84" t="s">
        <v>278</v>
      </c>
      <c r="B43" s="383"/>
      <c r="C43" s="196"/>
      <c r="D43" s="231"/>
      <c r="E43" s="164">
        <f>C_flow_id!E42</f>
        <v>0</v>
      </c>
      <c r="F43" s="197">
        <f>C_flow_id!F42</f>
        <v>0</v>
      </c>
    </row>
    <row r="44" spans="1:6" s="157" customFormat="1" ht="12">
      <c r="A44" s="84" t="s">
        <v>1061</v>
      </c>
      <c r="B44" s="383"/>
      <c r="C44" s="196"/>
      <c r="D44" s="231"/>
      <c r="E44" s="164">
        <f>C_flow_id!E43</f>
        <v>0</v>
      </c>
      <c r="F44" s="197">
        <f>C_flow_id!F43</f>
        <v>0</v>
      </c>
    </row>
    <row r="45" spans="1:6" s="157" customFormat="1" ht="12">
      <c r="A45" s="84" t="s">
        <v>1062</v>
      </c>
      <c r="B45" s="383"/>
      <c r="C45" s="196"/>
      <c r="D45" s="231"/>
      <c r="E45" s="164">
        <f>C_flow_id!E44</f>
        <v>0</v>
      </c>
      <c r="F45" s="197">
        <f>C_flow_id!F44</f>
        <v>0</v>
      </c>
    </row>
    <row r="46" spans="1:6" s="157" customFormat="1" ht="12">
      <c r="A46" s="105" t="s">
        <v>723</v>
      </c>
      <c r="B46" s="384"/>
      <c r="C46" s="208"/>
      <c r="D46" s="234"/>
      <c r="E46" s="176">
        <f>C_flow_id!E45</f>
        <v>0</v>
      </c>
      <c r="F46" s="170">
        <f>C_flow_id!F45</f>
        <v>0</v>
      </c>
    </row>
    <row r="47" spans="1:6" s="157" customFormat="1" ht="12">
      <c r="A47" s="85" t="s">
        <v>285</v>
      </c>
      <c r="B47" s="385"/>
      <c r="C47" s="199"/>
      <c r="D47" s="236"/>
      <c r="E47" s="169">
        <f>C_flow_id!E46</f>
        <v>0</v>
      </c>
      <c r="F47" s="170">
        <f>C_flow_id!F46</f>
        <v>0</v>
      </c>
    </row>
    <row r="48" spans="1:6" s="157" customFormat="1" ht="12">
      <c r="A48" s="80" t="s">
        <v>287</v>
      </c>
      <c r="B48" s="381"/>
      <c r="C48" s="200"/>
      <c r="D48" s="228"/>
      <c r="E48" s="155">
        <f>C_flow_id!E47</f>
        <v>0</v>
      </c>
      <c r="F48" s="156">
        <f>C_flow_id!F47</f>
        <v>0</v>
      </c>
    </row>
    <row r="49" spans="1:6" s="157" customFormat="1" ht="12">
      <c r="A49" s="229" t="s">
        <v>712</v>
      </c>
      <c r="B49" s="382"/>
      <c r="C49" s="194"/>
      <c r="D49" s="230"/>
      <c r="E49" s="160">
        <f>C_flow_id!E48</f>
        <v>0</v>
      </c>
      <c r="F49" s="161">
        <f>C_flow_id!F48</f>
        <v>0</v>
      </c>
    </row>
    <row r="50" spans="1:6" s="157" customFormat="1" ht="12">
      <c r="A50" s="84" t="s">
        <v>288</v>
      </c>
      <c r="B50" s="383"/>
      <c r="C50" s="196"/>
      <c r="D50" s="231"/>
      <c r="E50" s="164">
        <f>C_flow_id!E49</f>
        <v>0</v>
      </c>
      <c r="F50" s="197">
        <f>C_flow_id!F49</f>
        <v>0</v>
      </c>
    </row>
    <row r="51" spans="1:6" s="157" customFormat="1" ht="12">
      <c r="A51" s="84" t="s">
        <v>290</v>
      </c>
      <c r="B51" s="383"/>
      <c r="C51" s="196"/>
      <c r="D51" s="231"/>
      <c r="E51" s="164">
        <f>C_flow_id!E50</f>
        <v>0</v>
      </c>
      <c r="F51" s="197">
        <f>C_flow_id!F50</f>
        <v>0</v>
      </c>
    </row>
    <row r="52" spans="1:6" s="157" customFormat="1" ht="12">
      <c r="A52" s="84" t="s">
        <v>292</v>
      </c>
      <c r="B52" s="383"/>
      <c r="C52" s="196"/>
      <c r="D52" s="231"/>
      <c r="E52" s="164">
        <f>C_flow_id!E51</f>
        <v>0</v>
      </c>
      <c r="F52" s="197">
        <f>C_flow_id!F51</f>
        <v>0</v>
      </c>
    </row>
    <row r="53" spans="1:6" s="157" customFormat="1" ht="12">
      <c r="A53" s="105" t="s">
        <v>216</v>
      </c>
      <c r="B53" s="384"/>
      <c r="C53" s="208"/>
      <c r="D53" s="234"/>
      <c r="E53" s="176">
        <f>C_flow_id!E52</f>
        <v>0</v>
      </c>
      <c r="F53" s="170">
        <f>C_flow_id!F52</f>
        <v>0</v>
      </c>
    </row>
    <row r="54" spans="1:6" s="157" customFormat="1" ht="12">
      <c r="A54" s="229" t="s">
        <v>218</v>
      </c>
      <c r="B54" s="382"/>
      <c r="C54" s="194"/>
      <c r="D54" s="230"/>
      <c r="E54" s="160">
        <f>C_flow_id!E53</f>
        <v>0</v>
      </c>
      <c r="F54" s="161">
        <f>C_flow_id!F53</f>
        <v>0</v>
      </c>
    </row>
    <row r="55" spans="1:66" s="157" customFormat="1" ht="12">
      <c r="A55" s="84" t="s">
        <v>295</v>
      </c>
      <c r="B55" s="383"/>
      <c r="C55" s="196"/>
      <c r="D55" s="231"/>
      <c r="E55" s="164">
        <f>C_flow_id!E54</f>
        <v>0</v>
      </c>
      <c r="F55" s="197">
        <f>C_flow_id!F54</f>
        <v>0</v>
      </c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</row>
    <row r="56" spans="1:6" s="157" customFormat="1" ht="12">
      <c r="A56" s="84" t="s">
        <v>297</v>
      </c>
      <c r="B56" s="383"/>
      <c r="C56" s="196"/>
      <c r="D56" s="231"/>
      <c r="E56" s="164">
        <f>C_flow_id!E55</f>
        <v>0</v>
      </c>
      <c r="F56" s="197">
        <f>C_flow_id!F55</f>
        <v>0</v>
      </c>
    </row>
    <row r="57" spans="1:6" s="157" customFormat="1" ht="12">
      <c r="A57" s="84" t="s">
        <v>1063</v>
      </c>
      <c r="B57" s="383"/>
      <c r="C57" s="196"/>
      <c r="D57" s="231"/>
      <c r="E57" s="164">
        <f>C_flow_id!E56</f>
        <v>0</v>
      </c>
      <c r="F57" s="197">
        <f>C_flow_id!F56</f>
        <v>0</v>
      </c>
    </row>
    <row r="58" spans="1:6" s="157" customFormat="1" ht="12">
      <c r="A58" s="84" t="s">
        <v>282</v>
      </c>
      <c r="B58" s="383"/>
      <c r="C58" s="196"/>
      <c r="D58" s="231"/>
      <c r="E58" s="164">
        <f>C_flow_id!E57</f>
        <v>0</v>
      </c>
      <c r="F58" s="197">
        <f>C_flow_id!F57</f>
        <v>0</v>
      </c>
    </row>
    <row r="59" spans="1:6" s="157" customFormat="1" ht="12">
      <c r="A59" s="105" t="s">
        <v>723</v>
      </c>
      <c r="B59" s="384"/>
      <c r="C59" s="208"/>
      <c r="D59" s="234"/>
      <c r="E59" s="176">
        <f>C_flow_id!E58</f>
        <v>0</v>
      </c>
      <c r="F59" s="170">
        <f>C_flow_id!F58</f>
        <v>0</v>
      </c>
    </row>
    <row r="60" spans="1:6" s="157" customFormat="1" ht="12">
      <c r="A60" s="85" t="s">
        <v>1064</v>
      </c>
      <c r="B60" s="385"/>
      <c r="C60" s="199"/>
      <c r="D60" s="236"/>
      <c r="E60" s="169">
        <f>C_flow_id!E59</f>
        <v>0</v>
      </c>
      <c r="F60" s="170">
        <f>C_flow_id!F59</f>
        <v>0</v>
      </c>
    </row>
    <row r="61" spans="1:7" s="157" customFormat="1" ht="12">
      <c r="A61" s="229" t="s">
        <v>305</v>
      </c>
      <c r="B61" s="382"/>
      <c r="C61" s="194"/>
      <c r="D61" s="235"/>
      <c r="E61" s="209">
        <f>C_flow_id!E60</f>
        <v>0</v>
      </c>
      <c r="F61" s="400">
        <f>C_flow_id!F60</f>
        <v>0</v>
      </c>
      <c r="G61" s="178"/>
    </row>
    <row r="62" spans="1:6" s="157" customFormat="1" ht="12">
      <c r="A62" s="84" t="s">
        <v>307</v>
      </c>
      <c r="B62" s="383"/>
      <c r="C62" s="196"/>
      <c r="D62" s="231"/>
      <c r="E62" s="164">
        <f>C_flow_id!E61</f>
        <v>0</v>
      </c>
      <c r="F62" s="197">
        <f>C_flow_id!F61</f>
        <v>0</v>
      </c>
    </row>
    <row r="63" spans="1:6" s="157" customFormat="1" ht="12">
      <c r="A63" s="84" t="s">
        <v>309</v>
      </c>
      <c r="B63" s="383"/>
      <c r="C63" s="196"/>
      <c r="D63" s="231"/>
      <c r="E63" s="164">
        <f>C_flow_id!E62</f>
        <v>0</v>
      </c>
      <c r="F63" s="197">
        <f>C_flow_id!F62</f>
        <v>0</v>
      </c>
    </row>
    <row r="64" spans="1:8" s="157" customFormat="1" ht="12">
      <c r="A64" s="86" t="s">
        <v>311</v>
      </c>
      <c r="B64" s="386"/>
      <c r="C64" s="204"/>
      <c r="D64" s="237"/>
      <c r="E64" s="173">
        <f>C_flow_id!E63</f>
        <v>0</v>
      </c>
      <c r="F64" s="174">
        <f>C_flow_id!F63</f>
        <v>0</v>
      </c>
      <c r="H64" s="178"/>
    </row>
    <row r="65" spans="1:6" s="157" customFormat="1" ht="53.25" customHeight="1">
      <c r="A65" s="43" t="e">
        <f>CONCATENATE("Date: ",#REF!)</f>
        <v>#REF!</v>
      </c>
      <c r="B65" s="43" t="s">
        <v>125</v>
      </c>
      <c r="C65" s="43"/>
      <c r="D65" s="51"/>
      <c r="E65" s="238" t="s">
        <v>126</v>
      </c>
      <c r="F65" s="178"/>
    </row>
    <row r="66" spans="2:6" ht="15">
      <c r="B66" s="387"/>
      <c r="C66" s="180"/>
      <c r="D66" s="180"/>
      <c r="E66" s="180"/>
      <c r="F66" s="180"/>
    </row>
    <row r="67" spans="2:6" ht="15">
      <c r="B67" s="387"/>
      <c r="C67" s="180"/>
      <c r="D67" s="180"/>
      <c r="E67" s="180"/>
      <c r="F67" s="180"/>
    </row>
    <row r="68" spans="2:6" ht="15">
      <c r="B68" s="387"/>
      <c r="C68" s="180"/>
      <c r="D68" s="180"/>
      <c r="E68" s="180"/>
      <c r="F68" s="180"/>
    </row>
    <row r="69" spans="2:6" ht="15">
      <c r="B69" s="387"/>
      <c r="C69" s="180"/>
      <c r="D69" s="180"/>
      <c r="E69" s="180"/>
      <c r="F69" s="180"/>
    </row>
    <row r="70" spans="2:6" ht="15">
      <c r="B70" s="387"/>
      <c r="C70" s="180"/>
      <c r="D70" s="180"/>
      <c r="E70" s="180"/>
      <c r="F70" s="180"/>
    </row>
    <row r="71" spans="2:6" ht="15">
      <c r="B71" s="387"/>
      <c r="C71" s="180"/>
      <c r="D71" s="180"/>
      <c r="E71" s="180"/>
      <c r="F71" s="180"/>
    </row>
    <row r="72" spans="2:6" ht="15">
      <c r="B72" s="387"/>
      <c r="C72" s="180"/>
      <c r="D72" s="180"/>
      <c r="E72" s="180"/>
      <c r="F72" s="180"/>
    </row>
    <row r="73" spans="2:6" ht="15">
      <c r="B73" s="387"/>
      <c r="C73" s="180"/>
      <c r="D73" s="180"/>
      <c r="E73" s="180"/>
      <c r="F73" s="180"/>
    </row>
    <row r="74" spans="2:6" ht="15">
      <c r="B74" s="387"/>
      <c r="C74" s="180"/>
      <c r="D74" s="180"/>
      <c r="E74" s="180"/>
      <c r="F74" s="180"/>
    </row>
    <row r="75" spans="2:6" ht="15">
      <c r="B75" s="387"/>
      <c r="C75" s="180"/>
      <c r="D75" s="180"/>
      <c r="E75" s="180"/>
      <c r="F75" s="180"/>
    </row>
    <row r="76" spans="2:6" ht="15">
      <c r="B76" s="387"/>
      <c r="C76" s="180"/>
      <c r="D76" s="180"/>
      <c r="E76" s="180"/>
      <c r="F76" s="180"/>
    </row>
    <row r="77" spans="2:6" ht="15">
      <c r="B77" s="387"/>
      <c r="C77" s="180"/>
      <c r="D77" s="180"/>
      <c r="E77" s="180"/>
      <c r="F77" s="180"/>
    </row>
    <row r="78" spans="2:6" ht="15">
      <c r="B78" s="387"/>
      <c r="C78" s="180"/>
      <c r="D78" s="180"/>
      <c r="E78" s="180"/>
      <c r="F78" s="180"/>
    </row>
    <row r="79" spans="2:6" ht="15">
      <c r="B79" s="387"/>
      <c r="C79" s="180"/>
      <c r="D79" s="180"/>
      <c r="E79" s="180"/>
      <c r="F79" s="180"/>
    </row>
    <row r="80" spans="2:6" ht="15">
      <c r="B80" s="387"/>
      <c r="C80" s="180"/>
      <c r="D80" s="180"/>
      <c r="E80" s="180"/>
      <c r="F80" s="180"/>
    </row>
    <row r="81" spans="2:6" ht="15">
      <c r="B81" s="387"/>
      <c r="C81" s="180"/>
      <c r="D81" s="180"/>
      <c r="E81" s="180"/>
      <c r="F81" s="180"/>
    </row>
    <row r="82" spans="2:6" ht="15">
      <c r="B82" s="387"/>
      <c r="C82" s="180"/>
      <c r="D82" s="180"/>
      <c r="E82" s="180"/>
      <c r="F82" s="180"/>
    </row>
    <row r="83" spans="2:6" ht="15">
      <c r="B83" s="387"/>
      <c r="C83" s="180"/>
      <c r="D83" s="180"/>
      <c r="E83" s="180"/>
      <c r="F83" s="180"/>
    </row>
    <row r="84" spans="2:6" ht="15">
      <c r="B84" s="387"/>
      <c r="C84" s="180"/>
      <c r="D84" s="180"/>
      <c r="E84" s="180"/>
      <c r="F84" s="180"/>
    </row>
    <row r="85" spans="2:6" ht="15">
      <c r="B85" s="387"/>
      <c r="C85" s="180"/>
      <c r="D85" s="180"/>
      <c r="E85" s="180"/>
      <c r="F85" s="180"/>
    </row>
    <row r="86" spans="2:6" ht="15">
      <c r="B86" s="387"/>
      <c r="C86" s="180"/>
      <c r="D86" s="180"/>
      <c r="E86" s="180"/>
      <c r="F86" s="180"/>
    </row>
    <row r="87" spans="2:6" ht="15">
      <c r="B87" s="387"/>
      <c r="C87" s="180"/>
      <c r="D87" s="180"/>
      <c r="E87" s="180"/>
      <c r="F87" s="180"/>
    </row>
    <row r="88" spans="2:6" ht="15">
      <c r="B88" s="387"/>
      <c r="C88" s="180"/>
      <c r="D88" s="180"/>
      <c r="E88" s="180"/>
      <c r="F88" s="180"/>
    </row>
    <row r="89" spans="2:6" ht="15">
      <c r="B89" s="387"/>
      <c r="C89" s="180"/>
      <c r="D89" s="180"/>
      <c r="E89" s="180"/>
      <c r="F89" s="180"/>
    </row>
    <row r="90" spans="2:6" ht="15">
      <c r="B90" s="387"/>
      <c r="C90" s="180"/>
      <c r="D90" s="180"/>
      <c r="E90" s="180"/>
      <c r="F90" s="180"/>
    </row>
    <row r="91" spans="2:6" ht="15">
      <c r="B91" s="387"/>
      <c r="C91" s="180"/>
      <c r="D91" s="180"/>
      <c r="E91" s="180"/>
      <c r="F91" s="180"/>
    </row>
    <row r="92" spans="2:6" ht="15">
      <c r="B92" s="387"/>
      <c r="C92" s="180"/>
      <c r="D92" s="180"/>
      <c r="E92" s="180"/>
      <c r="F92" s="180"/>
    </row>
    <row r="93" spans="2:6" ht="15">
      <c r="B93" s="387"/>
      <c r="C93" s="180"/>
      <c r="D93" s="180"/>
      <c r="E93" s="180"/>
      <c r="F93" s="180"/>
    </row>
    <row r="94" spans="2:6" ht="15">
      <c r="B94" s="387"/>
      <c r="C94" s="180"/>
      <c r="D94" s="180"/>
      <c r="E94" s="180"/>
      <c r="F94" s="180"/>
    </row>
    <row r="95" spans="2:6" ht="15">
      <c r="B95" s="387"/>
      <c r="C95" s="180"/>
      <c r="D95" s="180"/>
      <c r="E95" s="180"/>
      <c r="F95" s="180"/>
    </row>
    <row r="96" spans="2:6" ht="15">
      <c r="B96" s="387"/>
      <c r="C96" s="180"/>
      <c r="D96" s="180"/>
      <c r="E96" s="180"/>
      <c r="F96" s="180"/>
    </row>
    <row r="97" spans="2:6" ht="15">
      <c r="B97" s="387"/>
      <c r="C97" s="180"/>
      <c r="D97" s="180"/>
      <c r="E97" s="180"/>
      <c r="F97" s="180"/>
    </row>
    <row r="98" spans="2:6" ht="15">
      <c r="B98" s="387"/>
      <c r="C98" s="180"/>
      <c r="D98" s="180"/>
      <c r="E98" s="180"/>
      <c r="F98" s="180"/>
    </row>
    <row r="99" spans="2:6" ht="15">
      <c r="B99" s="387"/>
      <c r="C99" s="180"/>
      <c r="D99" s="180"/>
      <c r="E99" s="180"/>
      <c r="F99" s="180"/>
    </row>
    <row r="100" spans="2:6" ht="15">
      <c r="B100" s="387"/>
      <c r="C100" s="180"/>
      <c r="D100" s="180"/>
      <c r="E100" s="180"/>
      <c r="F100" s="180"/>
    </row>
    <row r="101" spans="2:6" ht="15">
      <c r="B101" s="387"/>
      <c r="C101" s="180"/>
      <c r="D101" s="180"/>
      <c r="E101" s="180"/>
      <c r="F101" s="180"/>
    </row>
    <row r="102" spans="2:6" ht="15">
      <c r="B102" s="387"/>
      <c r="C102" s="180"/>
      <c r="D102" s="180"/>
      <c r="E102" s="180"/>
      <c r="F102" s="180"/>
    </row>
    <row r="103" spans="2:6" ht="15">
      <c r="B103" s="387"/>
      <c r="C103" s="180"/>
      <c r="D103" s="180"/>
      <c r="E103" s="180"/>
      <c r="F103" s="180"/>
    </row>
    <row r="104" spans="2:6" ht="15">
      <c r="B104" s="388"/>
      <c r="C104" s="180"/>
      <c r="D104" s="180"/>
      <c r="E104" s="180"/>
      <c r="F104" s="180"/>
    </row>
    <row r="105" spans="2:6" ht="15">
      <c r="B105" s="387"/>
      <c r="C105" s="180"/>
      <c r="D105" s="180"/>
      <c r="E105" s="180"/>
      <c r="F105" s="180"/>
    </row>
    <row r="106" spans="2:6" ht="15">
      <c r="B106" s="387"/>
      <c r="C106" s="180"/>
      <c r="D106" s="180"/>
      <c r="E106" s="180"/>
      <c r="F106" s="180"/>
    </row>
    <row r="107" spans="2:6" ht="15">
      <c r="B107" s="387"/>
      <c r="C107" s="180"/>
      <c r="D107" s="180"/>
      <c r="E107" s="180"/>
      <c r="F107" s="180"/>
    </row>
    <row r="108" spans="2:6" ht="15">
      <c r="B108" s="387"/>
      <c r="C108" s="180"/>
      <c r="D108" s="180"/>
      <c r="E108" s="180"/>
      <c r="F108" s="180"/>
    </row>
    <row r="109" spans="2:6" ht="15">
      <c r="B109" s="387"/>
      <c r="C109" s="180"/>
      <c r="D109" s="180"/>
      <c r="E109" s="180"/>
      <c r="F109" s="180"/>
    </row>
    <row r="110" spans="2:6" ht="15">
      <c r="B110" s="387"/>
      <c r="C110" s="180"/>
      <c r="D110" s="180"/>
      <c r="E110" s="180"/>
      <c r="F110" s="180"/>
    </row>
    <row r="111" spans="2:6" ht="15">
      <c r="B111" s="387"/>
      <c r="C111" s="180"/>
      <c r="D111" s="180"/>
      <c r="E111" s="180"/>
      <c r="F111" s="180"/>
    </row>
    <row r="112" spans="2:6" ht="15">
      <c r="B112" s="387"/>
      <c r="C112" s="180"/>
      <c r="D112" s="180"/>
      <c r="E112" s="180"/>
      <c r="F112" s="180"/>
    </row>
    <row r="113" spans="2:6" ht="15">
      <c r="B113" s="387"/>
      <c r="C113" s="180"/>
      <c r="D113" s="180"/>
      <c r="E113" s="180"/>
      <c r="F113" s="180"/>
    </row>
    <row r="114" spans="2:6" ht="15">
      <c r="B114" s="387"/>
      <c r="C114" s="180"/>
      <c r="D114" s="180"/>
      <c r="E114" s="180"/>
      <c r="F114" s="180"/>
    </row>
    <row r="115" spans="2:6" ht="15">
      <c r="B115" s="387"/>
      <c r="C115" s="180"/>
      <c r="D115" s="180"/>
      <c r="E115" s="180"/>
      <c r="F115" s="180"/>
    </row>
    <row r="116" spans="2:6" ht="15">
      <c r="B116" s="387"/>
      <c r="C116" s="180"/>
      <c r="D116" s="180"/>
      <c r="E116" s="180"/>
      <c r="F116" s="180"/>
    </row>
    <row r="117" spans="2:6" ht="15">
      <c r="B117" s="387"/>
      <c r="C117" s="180"/>
      <c r="D117" s="180"/>
      <c r="E117" s="180"/>
      <c r="F117" s="180"/>
    </row>
    <row r="118" spans="2:6" ht="15">
      <c r="B118" s="387"/>
      <c r="C118" s="180"/>
      <c r="D118" s="180"/>
      <c r="E118" s="180"/>
      <c r="F118" s="180"/>
    </row>
    <row r="119" spans="2:6" ht="15">
      <c r="B119" s="387"/>
      <c r="C119" s="180"/>
      <c r="D119" s="180"/>
      <c r="E119" s="180"/>
      <c r="F119" s="180"/>
    </row>
    <row r="120" spans="2:6" ht="15">
      <c r="B120" s="387"/>
      <c r="C120" s="180"/>
      <c r="D120" s="180"/>
      <c r="E120" s="180"/>
      <c r="F120" s="180"/>
    </row>
    <row r="121" spans="2:6" ht="15">
      <c r="B121" s="387"/>
      <c r="C121" s="180"/>
      <c r="D121" s="180"/>
      <c r="E121" s="180"/>
      <c r="F121" s="180"/>
    </row>
    <row r="122" spans="2:6" ht="15">
      <c r="B122" s="387"/>
      <c r="C122" s="180"/>
      <c r="D122" s="180"/>
      <c r="E122" s="180"/>
      <c r="F122" s="180"/>
    </row>
    <row r="123" spans="2:6" ht="15">
      <c r="B123" s="387"/>
      <c r="C123" s="180"/>
      <c r="D123" s="180"/>
      <c r="E123" s="180"/>
      <c r="F123" s="180"/>
    </row>
    <row r="124" spans="2:6" ht="15">
      <c r="B124" s="387"/>
      <c r="C124" s="180"/>
      <c r="D124" s="180"/>
      <c r="E124" s="180"/>
      <c r="F124" s="180"/>
    </row>
    <row r="125" spans="2:6" ht="15">
      <c r="B125" s="387"/>
      <c r="C125" s="180"/>
      <c r="D125" s="180"/>
      <c r="E125" s="180"/>
      <c r="F125" s="180"/>
    </row>
    <row r="126" spans="2:6" ht="15">
      <c r="B126" s="387"/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  <row r="676" spans="3:6" ht="15">
      <c r="C676" s="180"/>
      <c r="D676" s="180"/>
      <c r="E676" s="180"/>
      <c r="F676" s="180"/>
    </row>
  </sheetData>
  <sheetProtection/>
  <mergeCells count="1">
    <mergeCell ref="A1:F1"/>
  </mergeCells>
  <conditionalFormatting sqref="E14:F64">
    <cfRule type="cellIs" priority="1" dxfId="21" operator="equal" stopIfTrue="1">
      <formula>0</formula>
    </cfRule>
  </conditionalFormatting>
  <printOptions/>
  <pageMargins left="1" right="1" top="1.25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8.25390625" style="11" customWidth="1"/>
    <col min="2" max="2" width="5.75390625" style="239" customWidth="1"/>
    <col min="3" max="3" width="12.125" style="11" customWidth="1"/>
    <col min="4" max="4" width="12.75390625" style="11" customWidth="1"/>
    <col min="5" max="8" width="12.125" style="11" customWidth="1"/>
    <col min="9" max="9" width="15.125" style="11" customWidth="1"/>
    <col min="10" max="11" width="12.125" style="11" customWidth="1"/>
    <col min="12" max="12" width="11.75390625" style="11" customWidth="1"/>
    <col min="13" max="16384" width="9.125" style="11" customWidth="1"/>
  </cols>
  <sheetData>
    <row r="1" spans="1:11" ht="15">
      <c r="A1" s="686" t="s">
        <v>1084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ht="15">
      <c r="A2" s="9" t="e">
        <f>#REF!</f>
        <v>#REF!</v>
      </c>
    </row>
    <row r="3" spans="1:11" ht="15">
      <c r="A3" s="14" t="s">
        <v>1085</v>
      </c>
      <c r="B3" s="240"/>
      <c r="C3" s="10"/>
      <c r="D3" s="10"/>
      <c r="E3" s="10"/>
      <c r="F3" s="10"/>
      <c r="G3" s="10"/>
      <c r="H3" s="10"/>
      <c r="I3" s="10"/>
      <c r="J3" s="12" t="s">
        <v>1086</v>
      </c>
      <c r="K3" s="13" t="s">
        <v>838</v>
      </c>
    </row>
    <row r="4" spans="1:11" ht="15">
      <c r="A4" s="9" t="e">
        <f>#REF!</f>
        <v>#REF!</v>
      </c>
      <c r="B4" s="240"/>
      <c r="C4" s="10"/>
      <c r="D4" s="10"/>
      <c r="E4" s="10"/>
      <c r="F4" s="10"/>
      <c r="G4" s="10"/>
      <c r="H4" s="10"/>
      <c r="I4" s="10"/>
      <c r="J4" s="15" t="e">
        <f>#REF!</f>
        <v>#REF!</v>
      </c>
      <c r="K4" s="15" t="e">
        <f>#REF!</f>
        <v>#REF!</v>
      </c>
    </row>
    <row r="5" spans="1:11" ht="15.75" customHeight="1">
      <c r="A5" s="14" t="s">
        <v>837</v>
      </c>
      <c r="B5" s="240"/>
      <c r="C5" s="10"/>
      <c r="D5" s="10"/>
      <c r="E5" s="10"/>
      <c r="F5" s="10"/>
      <c r="G5" s="10"/>
      <c r="H5" s="10"/>
      <c r="I5" s="10"/>
      <c r="J5" s="10"/>
      <c r="K5" s="10"/>
    </row>
    <row r="6" spans="1:11" ht="19.5" customHeight="1">
      <c r="A6" s="114" t="s">
        <v>313</v>
      </c>
      <c r="B6" s="241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2.75" customHeight="1">
      <c r="A7" s="115" t="e">
        <f>CONCATENATE("of ",A2)</f>
        <v>#REF!</v>
      </c>
      <c r="B7" s="241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0.5" customHeight="1">
      <c r="A8" s="115" t="e">
        <f>CONCATENATE(" as of ",#REF!)</f>
        <v>#REF!</v>
      </c>
      <c r="B8" s="241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" customHeight="1">
      <c r="A9" s="16"/>
      <c r="B9" s="242"/>
      <c r="C9" s="18"/>
      <c r="D9" s="18"/>
      <c r="E9" s="18"/>
      <c r="F9" s="18"/>
      <c r="G9" s="18"/>
      <c r="H9" s="18"/>
      <c r="I9" s="18"/>
      <c r="K9" s="243" t="s">
        <v>314</v>
      </c>
    </row>
    <row r="10" spans="1:11" s="24" customFormat="1" ht="10.5" customHeight="1">
      <c r="A10" s="244" t="s">
        <v>315</v>
      </c>
      <c r="B10" s="245" t="s">
        <v>1089</v>
      </c>
      <c r="C10" s="246" t="s">
        <v>316</v>
      </c>
      <c r="D10" s="246" t="s">
        <v>317</v>
      </c>
      <c r="E10" s="246" t="s">
        <v>318</v>
      </c>
      <c r="F10" s="246" t="s">
        <v>319</v>
      </c>
      <c r="G10" s="246" t="s">
        <v>320</v>
      </c>
      <c r="H10" s="247" t="s">
        <v>321</v>
      </c>
      <c r="I10" s="21" t="s">
        <v>322</v>
      </c>
      <c r="J10" s="22"/>
      <c r="K10" s="310" t="s">
        <v>660</v>
      </c>
    </row>
    <row r="11" spans="1:11" s="24" customFormat="1" ht="10.5" customHeight="1">
      <c r="A11" s="248"/>
      <c r="B11" s="249"/>
      <c r="C11" s="250" t="s">
        <v>323</v>
      </c>
      <c r="D11" s="250" t="s">
        <v>323</v>
      </c>
      <c r="E11" s="250" t="s">
        <v>324</v>
      </c>
      <c r="F11" s="250" t="s">
        <v>324</v>
      </c>
      <c r="G11" s="250" t="s">
        <v>324</v>
      </c>
      <c r="H11" s="250" t="s">
        <v>325</v>
      </c>
      <c r="I11" s="27" t="s">
        <v>326</v>
      </c>
      <c r="J11" s="373" t="s">
        <v>327</v>
      </c>
      <c r="K11" s="37"/>
    </row>
    <row r="12" spans="1:11" s="24" customFormat="1" ht="10.5" customHeight="1">
      <c r="A12" s="251" t="s">
        <v>845</v>
      </c>
      <c r="B12" s="252" t="s">
        <v>846</v>
      </c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40">
        <v>9</v>
      </c>
    </row>
    <row r="13" spans="1:11" s="43" customFormat="1" ht="15.75" customHeight="1">
      <c r="A13" s="253" t="s">
        <v>328</v>
      </c>
      <c r="B13" s="254">
        <v>3000</v>
      </c>
      <c r="C13" s="255" t="str">
        <f>ОСК!C13</f>
        <v>2</v>
      </c>
      <c r="D13" s="255" t="str">
        <f>ОСК!D13</f>
        <v>3</v>
      </c>
      <c r="E13" s="255" t="str">
        <f>ОСК!E13</f>
        <v>4</v>
      </c>
      <c r="F13" s="255" t="str">
        <f>ОСК!F13</f>
        <v>5</v>
      </c>
      <c r="G13" s="255" t="str">
        <f>ОСК!G13</f>
        <v>6</v>
      </c>
      <c r="H13" s="255" t="str">
        <f>ОСК!H13</f>
        <v>7</v>
      </c>
      <c r="I13" s="255" t="str">
        <f>ОСК!I13</f>
        <v>8</v>
      </c>
      <c r="J13" s="255" t="str">
        <f>ОСК!J13</f>
        <v>9</v>
      </c>
      <c r="K13" s="359" t="str">
        <f>ОСК!K13</f>
        <v>10</v>
      </c>
    </row>
    <row r="14" spans="1:11" s="43" customFormat="1" ht="12" customHeight="1">
      <c r="A14" s="81" t="s">
        <v>329</v>
      </c>
      <c r="B14" s="256">
        <v>3100</v>
      </c>
      <c r="C14" s="71"/>
      <c r="D14" s="71"/>
      <c r="E14" s="71"/>
      <c r="F14" s="71"/>
      <c r="G14" s="71"/>
      <c r="H14" s="71"/>
      <c r="I14" s="71"/>
      <c r="J14" s="3"/>
      <c r="K14" s="4"/>
    </row>
    <row r="15" spans="1:11" s="43" customFormat="1" ht="12" customHeight="1">
      <c r="A15" s="84" t="s">
        <v>330</v>
      </c>
      <c r="B15" s="257">
        <v>3110</v>
      </c>
      <c r="C15" s="258">
        <f>ОСК!C15</f>
        <v>0</v>
      </c>
      <c r="D15" s="258">
        <f>ОСК!D15</f>
        <v>0</v>
      </c>
      <c r="E15" s="258">
        <f>ОСК!E15</f>
        <v>0</v>
      </c>
      <c r="F15" s="258">
        <f>ОСК!F15</f>
        <v>0</v>
      </c>
      <c r="G15" s="258">
        <f>ОСК!G15</f>
        <v>0</v>
      </c>
      <c r="H15" s="258">
        <f>ОСК!H15</f>
        <v>0</v>
      </c>
      <c r="I15" s="258">
        <f>ОСК!I15</f>
        <v>0</v>
      </c>
      <c r="J15" s="258">
        <f>ОСК!J15</f>
        <v>0</v>
      </c>
      <c r="K15" s="260">
        <f>ОСК!K15</f>
        <v>0</v>
      </c>
    </row>
    <row r="16" spans="1:11" s="43" customFormat="1" ht="12" customHeight="1">
      <c r="A16" s="84" t="s">
        <v>331</v>
      </c>
      <c r="B16" s="257">
        <v>3120</v>
      </c>
      <c r="C16" s="258">
        <f>ОСК!C16</f>
        <v>0</v>
      </c>
      <c r="D16" s="258">
        <f>ОСК!D16</f>
        <v>0</v>
      </c>
      <c r="E16" s="258">
        <f>ОСК!E16</f>
        <v>0</v>
      </c>
      <c r="F16" s="258">
        <f>ОСК!F16</f>
        <v>0</v>
      </c>
      <c r="G16" s="258">
        <f>ОСК!G16</f>
        <v>0</v>
      </c>
      <c r="H16" s="258">
        <f>ОСК!H16</f>
        <v>0</v>
      </c>
      <c r="I16" s="258">
        <f>ОСК!I16</f>
        <v>0</v>
      </c>
      <c r="J16" s="258">
        <f>ОСК!J16</f>
        <v>0</v>
      </c>
      <c r="K16" s="260">
        <f>ОСК!K16</f>
        <v>0</v>
      </c>
    </row>
    <row r="17" spans="1:11" s="43" customFormat="1" ht="12" customHeight="1">
      <c r="A17" s="81" t="s">
        <v>332</v>
      </c>
      <c r="B17" s="256">
        <v>3200</v>
      </c>
      <c r="C17" s="71"/>
      <c r="D17" s="71"/>
      <c r="E17" s="71"/>
      <c r="F17" s="71"/>
      <c r="G17" s="71"/>
      <c r="H17" s="71"/>
      <c r="I17" s="71"/>
      <c r="J17" s="3"/>
      <c r="K17" s="4"/>
    </row>
    <row r="18" spans="1:11" s="43" customFormat="1" ht="12" customHeight="1">
      <c r="A18" s="84" t="s">
        <v>330</v>
      </c>
      <c r="B18" s="257">
        <v>3210</v>
      </c>
      <c r="C18" s="258">
        <f>ОСК!C18</f>
        <v>0</v>
      </c>
      <c r="D18" s="258">
        <f>ОСК!D18</f>
        <v>0</v>
      </c>
      <c r="E18" s="258">
        <f>ОСК!E18</f>
        <v>0</v>
      </c>
      <c r="F18" s="258">
        <f>ОСК!F18</f>
        <v>0</v>
      </c>
      <c r="G18" s="258">
        <f>ОСК!G18</f>
        <v>0</v>
      </c>
      <c r="H18" s="258">
        <f>ОСК!H18</f>
        <v>0</v>
      </c>
      <c r="I18" s="258">
        <f>ОСК!I18</f>
        <v>106</v>
      </c>
      <c r="J18" s="258">
        <f>ОСК!J18</f>
        <v>358</v>
      </c>
      <c r="K18" s="260">
        <f>ОСК!K18</f>
        <v>-464</v>
      </c>
    </row>
    <row r="19" spans="1:11" s="43" customFormat="1" ht="12" customHeight="1">
      <c r="A19" s="84" t="s">
        <v>331</v>
      </c>
      <c r="B19" s="257">
        <v>3220</v>
      </c>
      <c r="C19" s="258">
        <f>ОСК!C19</f>
        <v>0</v>
      </c>
      <c r="D19" s="258">
        <f>ОСК!D19</f>
        <v>0</v>
      </c>
      <c r="E19" s="258">
        <f>ОСК!E19</f>
        <v>0</v>
      </c>
      <c r="F19" s="258">
        <f>ОСК!F19</f>
        <v>0</v>
      </c>
      <c r="G19" s="258">
        <f>ОСК!G19</f>
        <v>0</v>
      </c>
      <c r="H19" s="258">
        <f>ОСК!H19</f>
        <v>0</v>
      </c>
      <c r="I19" s="258">
        <f>ОСК!I19</f>
        <v>106</v>
      </c>
      <c r="J19" s="258">
        <f>ОСК!J19</f>
        <v>358</v>
      </c>
      <c r="K19" s="260">
        <f>ОСК!K19</f>
        <v>-464</v>
      </c>
    </row>
    <row r="20" spans="1:11" s="43" customFormat="1" ht="12" customHeight="1">
      <c r="A20" s="84" t="s">
        <v>333</v>
      </c>
      <c r="B20" s="257">
        <v>3300</v>
      </c>
      <c r="C20" s="258">
        <f>ОСК!C20</f>
        <v>0</v>
      </c>
      <c r="D20" s="258">
        <f>ОСК!D20</f>
        <v>0</v>
      </c>
      <c r="E20" s="258">
        <f>ОСК!E20</f>
        <v>0</v>
      </c>
      <c r="F20" s="258">
        <f>ОСК!F20</f>
        <v>0</v>
      </c>
      <c r="G20" s="258">
        <f>ОСК!G20</f>
        <v>0</v>
      </c>
      <c r="H20" s="258">
        <f>ОСК!H20</f>
        <v>0</v>
      </c>
      <c r="I20" s="258">
        <f>ОСК!I20</f>
        <v>0</v>
      </c>
      <c r="J20" s="258">
        <f>ОСК!J20</f>
        <v>0</v>
      </c>
      <c r="K20" s="260">
        <f>ОСК!K20</f>
        <v>0</v>
      </c>
    </row>
    <row r="21" spans="1:11" s="43" customFormat="1" ht="12" customHeight="1">
      <c r="A21" s="81" t="s">
        <v>334</v>
      </c>
      <c r="B21" s="256">
        <v>3400</v>
      </c>
      <c r="C21" s="71"/>
      <c r="D21" s="71"/>
      <c r="E21" s="71"/>
      <c r="F21" s="71"/>
      <c r="G21" s="71"/>
      <c r="H21" s="71"/>
      <c r="I21" s="71"/>
      <c r="J21" s="3"/>
      <c r="K21" s="4"/>
    </row>
    <row r="22" spans="1:11" s="43" customFormat="1" ht="12" customHeight="1">
      <c r="A22" s="84" t="s">
        <v>335</v>
      </c>
      <c r="B22" s="257">
        <v>3410</v>
      </c>
      <c r="C22" s="258">
        <f>ОСК!C22</f>
        <v>0</v>
      </c>
      <c r="D22" s="258">
        <f>ОСК!D22</f>
        <v>0</v>
      </c>
      <c r="E22" s="258">
        <f>ОСК!E22</f>
        <v>0</v>
      </c>
      <c r="F22" s="258">
        <f>ОСК!F22</f>
        <v>0</v>
      </c>
      <c r="G22" s="258">
        <f>ОСК!G22</f>
        <v>0</v>
      </c>
      <c r="H22" s="258">
        <f>ОСК!H22</f>
        <v>0</v>
      </c>
      <c r="I22" s="258">
        <f>ОСК!I22</f>
        <v>-391</v>
      </c>
      <c r="J22" s="258">
        <f>ОСК!J22</f>
        <v>0</v>
      </c>
      <c r="K22" s="260">
        <f>ОСК!K22</f>
        <v>0</v>
      </c>
    </row>
    <row r="23" spans="1:11" s="43" customFormat="1" ht="12" customHeight="1">
      <c r="A23" s="84" t="s">
        <v>336</v>
      </c>
      <c r="B23" s="257">
        <v>3420</v>
      </c>
      <c r="C23" s="258">
        <f>ОСК!C23</f>
        <v>0</v>
      </c>
      <c r="D23" s="258">
        <f>ОСК!D23</f>
        <v>0</v>
      </c>
      <c r="E23" s="258">
        <f>ОСК!E23</f>
        <v>0</v>
      </c>
      <c r="F23" s="258">
        <f>ОСК!F23</f>
        <v>0</v>
      </c>
      <c r="G23" s="258">
        <f>ОСК!G23</f>
        <v>0</v>
      </c>
      <c r="H23" s="258">
        <f>ОСК!H23</f>
        <v>0</v>
      </c>
      <c r="I23" s="258">
        <f>ОСК!I23</f>
        <v>-391</v>
      </c>
      <c r="J23" s="258">
        <f>ОСК!J23</f>
        <v>0</v>
      </c>
      <c r="K23" s="260">
        <f>ОСК!K23</f>
        <v>0</v>
      </c>
    </row>
    <row r="24" spans="1:11" s="43" customFormat="1" ht="12" customHeight="1">
      <c r="A24" s="84" t="s">
        <v>337</v>
      </c>
      <c r="B24" s="257">
        <v>3430</v>
      </c>
      <c r="C24" s="258">
        <f>ОСК!C24</f>
        <v>0</v>
      </c>
      <c r="D24" s="258">
        <f>ОСК!D24</f>
        <v>0</v>
      </c>
      <c r="E24" s="258">
        <f>ОСК!E24</f>
        <v>0</v>
      </c>
      <c r="F24" s="258">
        <f>ОСК!F24</f>
        <v>0</v>
      </c>
      <c r="G24" s="258">
        <f>ОСК!G24</f>
        <v>0</v>
      </c>
      <c r="H24" s="258">
        <f>ОСК!H24</f>
        <v>-95</v>
      </c>
      <c r="I24" s="258">
        <f>ОСК!I24</f>
        <v>95</v>
      </c>
      <c r="J24" s="258">
        <f>ОСК!J24</f>
        <v>0</v>
      </c>
      <c r="K24" s="260">
        <f>ОСК!K24</f>
        <v>0</v>
      </c>
    </row>
    <row r="25" spans="1:11" s="43" customFormat="1" ht="12" customHeight="1">
      <c r="A25" s="84" t="s">
        <v>338</v>
      </c>
      <c r="B25" s="257">
        <v>3500</v>
      </c>
      <c r="C25" s="258">
        <f>ОСК!C25</f>
        <v>0</v>
      </c>
      <c r="D25" s="258">
        <f>ОСК!D25</f>
        <v>0</v>
      </c>
      <c r="E25" s="258">
        <f>ОСК!E25</f>
        <v>0</v>
      </c>
      <c r="F25" s="258">
        <f>ОСК!F25</f>
        <v>0</v>
      </c>
      <c r="G25" s="258">
        <f>ОСК!G25</f>
        <v>0</v>
      </c>
      <c r="H25" s="258">
        <f>ОСК!H25</f>
        <v>0</v>
      </c>
      <c r="I25" s="258">
        <f>ОСК!I25</f>
        <v>0</v>
      </c>
      <c r="J25" s="258">
        <f>ОСК!J25</f>
        <v>0</v>
      </c>
      <c r="K25" s="260">
        <f>ОСК!K25</f>
        <v>0</v>
      </c>
    </row>
    <row r="26" spans="1:11" s="43" customFormat="1" ht="12" customHeight="1">
      <c r="A26" s="81" t="s">
        <v>339</v>
      </c>
      <c r="B26" s="256"/>
      <c r="C26" s="71"/>
      <c r="D26" s="71"/>
      <c r="E26" s="71"/>
      <c r="F26" s="71"/>
      <c r="G26" s="71"/>
      <c r="H26" s="71"/>
      <c r="I26" s="71"/>
      <c r="J26" s="3"/>
      <c r="K26" s="4"/>
    </row>
    <row r="27" spans="1:11" s="43" customFormat="1" ht="12" customHeight="1">
      <c r="A27" s="81" t="s">
        <v>340</v>
      </c>
      <c r="B27" s="256">
        <v>3600</v>
      </c>
      <c r="C27" s="71"/>
      <c r="D27" s="71"/>
      <c r="E27" s="71"/>
      <c r="F27" s="71"/>
      <c r="G27" s="71"/>
      <c r="H27" s="71"/>
      <c r="I27" s="71"/>
      <c r="J27" s="3"/>
      <c r="K27" s="4"/>
    </row>
    <row r="28" spans="1:11" s="43" customFormat="1" ht="12" customHeight="1">
      <c r="A28" s="84" t="s">
        <v>330</v>
      </c>
      <c r="B28" s="257">
        <v>3610</v>
      </c>
      <c r="C28" s="258">
        <f>ОСК!C28</f>
        <v>0</v>
      </c>
      <c r="D28" s="258">
        <f>ОСК!D28</f>
        <v>0</v>
      </c>
      <c r="E28" s="258">
        <f>ОСК!E28</f>
        <v>0</v>
      </c>
      <c r="F28" s="258">
        <f>ОСК!F28</f>
        <v>0</v>
      </c>
      <c r="G28" s="258">
        <f>ОСК!G28</f>
        <v>0</v>
      </c>
      <c r="H28" s="258">
        <f>ОСК!H28</f>
        <v>0</v>
      </c>
      <c r="I28" s="258">
        <f>ОСК!I28</f>
        <v>0</v>
      </c>
      <c r="J28" s="258">
        <f>ОСК!J28</f>
        <v>0</v>
      </c>
      <c r="K28" s="260">
        <f>ОСК!K28</f>
        <v>0</v>
      </c>
    </row>
    <row r="29" spans="1:11" s="43" customFormat="1" ht="12" customHeight="1">
      <c r="A29" s="84" t="s">
        <v>331</v>
      </c>
      <c r="B29" s="257">
        <v>3620</v>
      </c>
      <c r="C29" s="258">
        <f>ОСК!C29</f>
        <v>0</v>
      </c>
      <c r="D29" s="258">
        <f>ОСК!D29</f>
        <v>0</v>
      </c>
      <c r="E29" s="258">
        <f>ОСК!E29</f>
        <v>0</v>
      </c>
      <c r="F29" s="258">
        <f>ОСК!F29</f>
        <v>0</v>
      </c>
      <c r="G29" s="258">
        <f>ОСК!G29</f>
        <v>0</v>
      </c>
      <c r="H29" s="258">
        <f>ОСК!H29</f>
        <v>0</v>
      </c>
      <c r="I29" s="258">
        <f>ОСК!I29</f>
        <v>246</v>
      </c>
      <c r="J29" s="258">
        <f>ОСК!J29</f>
        <v>0</v>
      </c>
      <c r="K29" s="260">
        <f>ОСК!K29</f>
        <v>482</v>
      </c>
    </row>
    <row r="30" spans="1:11" s="43" customFormat="1" ht="12" customHeight="1">
      <c r="A30" s="84" t="s">
        <v>341</v>
      </c>
      <c r="B30" s="257">
        <v>3700</v>
      </c>
      <c r="C30" s="258">
        <f>ОСК!C30</f>
        <v>0</v>
      </c>
      <c r="D30" s="258">
        <f>ОСК!D30</f>
        <v>0</v>
      </c>
      <c r="E30" s="258">
        <f>ОСК!E30</f>
        <v>0</v>
      </c>
      <c r="F30" s="258">
        <f>ОСК!F30</f>
        <v>0</v>
      </c>
      <c r="G30" s="258">
        <f>ОСК!G30</f>
        <v>0</v>
      </c>
      <c r="H30" s="258">
        <f>ОСК!H30</f>
        <v>0</v>
      </c>
      <c r="I30" s="258">
        <f>ОСК!I30</f>
        <v>0</v>
      </c>
      <c r="J30" s="258">
        <f>ОСК!J30</f>
        <v>0</v>
      </c>
      <c r="K30" s="260">
        <f>ОСК!K30</f>
        <v>0</v>
      </c>
    </row>
    <row r="31" spans="1:11" s="43" customFormat="1" ht="12" customHeight="1">
      <c r="A31" s="83" t="s">
        <v>342</v>
      </c>
      <c r="B31" s="261"/>
      <c r="C31" s="71"/>
      <c r="D31" s="71"/>
      <c r="E31" s="71"/>
      <c r="F31" s="71"/>
      <c r="G31" s="71"/>
      <c r="H31" s="71"/>
      <c r="I31" s="71"/>
      <c r="J31" s="3"/>
      <c r="K31" s="4"/>
    </row>
    <row r="32" spans="1:11" s="43" customFormat="1" ht="12" customHeight="1">
      <c r="A32" s="84" t="s">
        <v>343</v>
      </c>
      <c r="B32" s="257">
        <v>3750</v>
      </c>
      <c r="C32" s="258"/>
      <c r="D32" s="258"/>
      <c r="E32" s="258"/>
      <c r="F32" s="258"/>
      <c r="G32" s="258"/>
      <c r="H32" s="258"/>
      <c r="I32" s="258"/>
      <c r="J32" s="258"/>
      <c r="K32" s="260"/>
    </row>
    <row r="33" spans="1:11" s="43" customFormat="1" ht="12" customHeight="1">
      <c r="A33" s="84" t="s">
        <v>344</v>
      </c>
      <c r="B33" s="257">
        <v>3800</v>
      </c>
      <c r="C33" s="258">
        <f>ОСК!C31</f>
        <v>0</v>
      </c>
      <c r="D33" s="258">
        <f>ОСК!D31</f>
        <v>0</v>
      </c>
      <c r="E33" s="258">
        <f>ОСК!E31</f>
        <v>0</v>
      </c>
      <c r="F33" s="258">
        <f>ОСК!F31</f>
        <v>0</v>
      </c>
      <c r="G33" s="258">
        <f>ОСК!G31</f>
        <v>0</v>
      </c>
      <c r="H33" s="258">
        <f>ОСК!H31</f>
        <v>0</v>
      </c>
      <c r="I33" s="258">
        <f>ОСК!I31</f>
        <v>246</v>
      </c>
      <c r="J33" s="258">
        <f>ОСК!J31</f>
        <v>0</v>
      </c>
      <c r="K33" s="360">
        <f>ОСК!K31</f>
        <v>482</v>
      </c>
    </row>
    <row r="34" spans="1:11" s="43" customFormat="1" ht="12" customHeight="1">
      <c r="A34" s="84" t="s">
        <v>345</v>
      </c>
      <c r="B34" s="257">
        <v>3850</v>
      </c>
      <c r="C34" s="258" t="e">
        <f>ОСК!#REF!</f>
        <v>#REF!</v>
      </c>
      <c r="D34" s="258" t="e">
        <f>ОСК!#REF!</f>
        <v>#REF!</v>
      </c>
      <c r="E34" s="258" t="e">
        <f>ОСК!#REF!</f>
        <v>#REF!</v>
      </c>
      <c r="F34" s="258" t="e">
        <f>ОСК!#REF!</f>
        <v>#REF!</v>
      </c>
      <c r="G34" s="258" t="e">
        <f>ОСК!#REF!</f>
        <v>#REF!</v>
      </c>
      <c r="H34" s="258" t="e">
        <f>ОСК!#REF!</f>
        <v>#REF!</v>
      </c>
      <c r="I34" s="258" t="e">
        <f>ОСК!#REF!</f>
        <v>#REF!</v>
      </c>
      <c r="J34" s="258" t="e">
        <f>ОСК!#REF!</f>
        <v>#REF!</v>
      </c>
      <c r="K34" s="360" t="e">
        <f>ОСК!#REF!</f>
        <v>#REF!</v>
      </c>
    </row>
    <row r="35" spans="1:11" s="43" customFormat="1" ht="11.25" customHeight="1">
      <c r="A35" s="84" t="s">
        <v>346</v>
      </c>
      <c r="B35" s="257">
        <v>3900</v>
      </c>
      <c r="C35" s="108" t="e">
        <f>SUM(C13:C34)</f>
        <v>#REF!</v>
      </c>
      <c r="D35" s="108" t="e">
        <f aca="true" t="shared" si="0" ref="D35:K35">SUM(D13:D34)</f>
        <v>#REF!</v>
      </c>
      <c r="E35" s="108" t="e">
        <f t="shared" si="0"/>
        <v>#REF!</v>
      </c>
      <c r="F35" s="108" t="e">
        <f t="shared" si="0"/>
        <v>#REF!</v>
      </c>
      <c r="G35" s="108" t="e">
        <f t="shared" si="0"/>
        <v>#REF!</v>
      </c>
      <c r="H35" s="108" t="e">
        <f t="shared" si="0"/>
        <v>#REF!</v>
      </c>
      <c r="I35" s="108" t="e">
        <f t="shared" si="0"/>
        <v>#REF!</v>
      </c>
      <c r="J35" s="108" t="e">
        <f t="shared" si="0"/>
        <v>#REF!</v>
      </c>
      <c r="K35" s="291" t="e">
        <f t="shared" si="0"/>
        <v>#REF!</v>
      </c>
    </row>
    <row r="36" spans="1:11" s="43" customFormat="1" ht="12" customHeight="1">
      <c r="A36" s="84" t="s">
        <v>347</v>
      </c>
      <c r="B36" s="257">
        <v>3950</v>
      </c>
      <c r="C36" s="258" t="e">
        <f>ОСК!#REF!</f>
        <v>#REF!</v>
      </c>
      <c r="D36" s="258" t="e">
        <f>ОСК!#REF!</f>
        <v>#REF!</v>
      </c>
      <c r="E36" s="258" t="e">
        <f>ОСК!#REF!</f>
        <v>#REF!</v>
      </c>
      <c r="F36" s="258" t="e">
        <f>ОСК!#REF!</f>
        <v>#REF!</v>
      </c>
      <c r="G36" s="258" t="e">
        <f>ОСК!#REF!</f>
        <v>#REF!</v>
      </c>
      <c r="H36" s="258" t="e">
        <f>ОСК!#REF!</f>
        <v>#REF!</v>
      </c>
      <c r="I36" s="258" t="e">
        <f>ОСК!#REF!</f>
        <v>#REF!</v>
      </c>
      <c r="J36" s="258" t="e">
        <f>ОСК!#REF!</f>
        <v>#REF!</v>
      </c>
      <c r="K36" s="360" t="e">
        <f>ОСК!#REF!</f>
        <v>#REF!</v>
      </c>
    </row>
    <row r="37" spans="1:12" s="43" customFormat="1" ht="12" customHeight="1">
      <c r="A37" s="86" t="s">
        <v>348</v>
      </c>
      <c r="B37" s="263">
        <v>3990</v>
      </c>
      <c r="C37" s="264" t="e">
        <f aca="true" t="shared" si="1" ref="C37:I37">C35+C36</f>
        <v>#REF!</v>
      </c>
      <c r="D37" s="264" t="e">
        <f t="shared" si="1"/>
        <v>#REF!</v>
      </c>
      <c r="E37" s="264" t="e">
        <f t="shared" si="1"/>
        <v>#REF!</v>
      </c>
      <c r="F37" s="264" t="e">
        <f t="shared" si="1"/>
        <v>#REF!</v>
      </c>
      <c r="G37" s="264" t="e">
        <f t="shared" si="1"/>
        <v>#REF!</v>
      </c>
      <c r="H37" s="264" t="e">
        <f t="shared" si="1"/>
        <v>#REF!</v>
      </c>
      <c r="I37" s="264" t="e">
        <f t="shared" si="1"/>
        <v>#REF!</v>
      </c>
      <c r="J37" s="264" t="e">
        <f>J35+J36</f>
        <v>#REF!</v>
      </c>
      <c r="K37" s="265" t="e">
        <f>K35+K36</f>
        <v>#REF!</v>
      </c>
      <c r="L37" s="67"/>
    </row>
    <row r="38" spans="1:11" s="43" customFormat="1" ht="54.75" customHeight="1">
      <c r="A38" s="43" t="e">
        <f>CONCATENATE("Date: ",#REF!)</f>
        <v>#REF!</v>
      </c>
      <c r="B38" s="266"/>
      <c r="C38" s="43" t="s">
        <v>349</v>
      </c>
      <c r="E38" s="51"/>
      <c r="F38" s="51"/>
      <c r="G38" s="238" t="s">
        <v>126</v>
      </c>
      <c r="K38" s="67"/>
    </row>
    <row r="39" spans="3:11" ht="15">
      <c r="C39" s="69"/>
      <c r="D39" s="69"/>
      <c r="E39" s="69"/>
      <c r="F39" s="69"/>
      <c r="G39" s="69"/>
      <c r="H39" s="69"/>
      <c r="I39" s="69"/>
      <c r="J39" s="69"/>
      <c r="K39" s="69"/>
    </row>
    <row r="40" spans="3:11" ht="15">
      <c r="C40" s="69"/>
      <c r="D40" s="69"/>
      <c r="E40" s="69"/>
      <c r="F40" s="69"/>
      <c r="G40" s="69"/>
      <c r="H40" s="69"/>
      <c r="I40" s="69"/>
      <c r="J40" s="69"/>
      <c r="K40" s="69"/>
    </row>
    <row r="41" spans="3:11" ht="15">
      <c r="C41" s="69"/>
      <c r="D41" s="69"/>
      <c r="E41" s="69"/>
      <c r="F41" s="69"/>
      <c r="G41" s="69"/>
      <c r="H41" s="69"/>
      <c r="I41" s="69"/>
      <c r="J41" s="69"/>
      <c r="K41" s="69"/>
    </row>
    <row r="42" spans="3:11" ht="15">
      <c r="C42" s="69"/>
      <c r="D42" s="69"/>
      <c r="E42" s="69"/>
      <c r="F42" s="69"/>
      <c r="G42" s="69"/>
      <c r="H42" s="69"/>
      <c r="I42" s="69"/>
      <c r="J42" s="69"/>
      <c r="K42" s="69"/>
    </row>
    <row r="43" spans="3:11" ht="15">
      <c r="C43" s="69"/>
      <c r="D43" s="69"/>
      <c r="E43" s="69"/>
      <c r="F43" s="69"/>
      <c r="G43" s="69"/>
      <c r="H43" s="69"/>
      <c r="I43" s="69"/>
      <c r="J43" s="69"/>
      <c r="K43" s="69"/>
    </row>
    <row r="44" spans="3:11" ht="15">
      <c r="C44" s="69"/>
      <c r="D44" s="69"/>
      <c r="E44" s="69"/>
      <c r="F44" s="69"/>
      <c r="G44" s="69"/>
      <c r="H44" s="69"/>
      <c r="I44" s="69"/>
      <c r="J44" s="69"/>
      <c r="K44" s="69"/>
    </row>
    <row r="45" spans="3:11" ht="15">
      <c r="C45" s="69"/>
      <c r="D45" s="69"/>
      <c r="E45" s="69"/>
      <c r="F45" s="69"/>
      <c r="G45" s="69"/>
      <c r="H45" s="69"/>
      <c r="I45" s="69"/>
      <c r="J45" s="69"/>
      <c r="K45" s="69"/>
    </row>
    <row r="46" spans="3:11" ht="15">
      <c r="C46" s="69"/>
      <c r="D46" s="69"/>
      <c r="E46" s="69"/>
      <c r="F46" s="69"/>
      <c r="G46" s="69"/>
      <c r="H46" s="69"/>
      <c r="I46" s="69"/>
      <c r="J46" s="69"/>
      <c r="K46" s="69"/>
    </row>
    <row r="47" spans="3:11" ht="15">
      <c r="C47" s="69"/>
      <c r="D47" s="69"/>
      <c r="E47" s="69"/>
      <c r="F47" s="69"/>
      <c r="G47" s="69"/>
      <c r="H47" s="69"/>
      <c r="I47" s="69"/>
      <c r="J47" s="69"/>
      <c r="K47" s="69"/>
    </row>
    <row r="48" spans="3:11" ht="15">
      <c r="C48" s="69"/>
      <c r="D48" s="69"/>
      <c r="E48" s="69"/>
      <c r="F48" s="69"/>
      <c r="G48" s="69"/>
      <c r="H48" s="69"/>
      <c r="I48" s="69"/>
      <c r="J48" s="69"/>
      <c r="K48" s="69"/>
    </row>
    <row r="49" spans="3:11" ht="15">
      <c r="C49" s="69"/>
      <c r="D49" s="69"/>
      <c r="E49" s="69"/>
      <c r="F49" s="69"/>
      <c r="G49" s="69"/>
      <c r="H49" s="69"/>
      <c r="I49" s="69"/>
      <c r="J49" s="69"/>
      <c r="K49" s="69"/>
    </row>
    <row r="50" spans="3:11" ht="15">
      <c r="C50" s="69"/>
      <c r="D50" s="69"/>
      <c r="E50" s="69"/>
      <c r="F50" s="69"/>
      <c r="G50" s="69"/>
      <c r="H50" s="69"/>
      <c r="I50" s="69"/>
      <c r="J50" s="69"/>
      <c r="K50" s="69"/>
    </row>
    <row r="51" spans="3:11" ht="15">
      <c r="C51" s="69"/>
      <c r="D51" s="69"/>
      <c r="E51" s="69"/>
      <c r="F51" s="69"/>
      <c r="G51" s="69"/>
      <c r="H51" s="69"/>
      <c r="I51" s="69"/>
      <c r="J51" s="69"/>
      <c r="K51" s="69"/>
    </row>
    <row r="52" spans="3:11" ht="15">
      <c r="C52" s="69"/>
      <c r="D52" s="69"/>
      <c r="E52" s="69"/>
      <c r="F52" s="69"/>
      <c r="G52" s="69"/>
      <c r="H52" s="69"/>
      <c r="I52" s="69"/>
      <c r="J52" s="69"/>
      <c r="K52" s="69"/>
    </row>
    <row r="53" spans="3:11" ht="15">
      <c r="C53" s="69"/>
      <c r="D53" s="69"/>
      <c r="E53" s="69"/>
      <c r="F53" s="69"/>
      <c r="G53" s="69"/>
      <c r="H53" s="69"/>
      <c r="I53" s="69"/>
      <c r="J53" s="69"/>
      <c r="K53" s="69"/>
    </row>
    <row r="54" spans="3:11" ht="15">
      <c r="C54" s="69"/>
      <c r="D54" s="69"/>
      <c r="E54" s="69"/>
      <c r="F54" s="69"/>
      <c r="G54" s="69"/>
      <c r="H54" s="69"/>
      <c r="I54" s="69"/>
      <c r="J54" s="69"/>
      <c r="K54" s="69"/>
    </row>
    <row r="55" spans="3:11" ht="15">
      <c r="C55" s="69"/>
      <c r="D55" s="69"/>
      <c r="E55" s="69"/>
      <c r="F55" s="69"/>
      <c r="G55" s="69"/>
      <c r="H55" s="69"/>
      <c r="I55" s="69"/>
      <c r="J55" s="69"/>
      <c r="K55" s="69"/>
    </row>
    <row r="56" spans="3:11" ht="15">
      <c r="C56" s="69"/>
      <c r="D56" s="69"/>
      <c r="E56" s="69"/>
      <c r="F56" s="69"/>
      <c r="G56" s="69"/>
      <c r="H56" s="69"/>
      <c r="I56" s="69"/>
      <c r="J56" s="69"/>
      <c r="K56" s="69"/>
    </row>
    <row r="57" spans="3:11" ht="15">
      <c r="C57" s="69"/>
      <c r="D57" s="69"/>
      <c r="E57" s="69"/>
      <c r="F57" s="69"/>
      <c r="G57" s="69"/>
      <c r="H57" s="69"/>
      <c r="I57" s="69"/>
      <c r="J57" s="69"/>
      <c r="K57" s="69"/>
    </row>
    <row r="58" spans="3:11" ht="15">
      <c r="C58" s="69"/>
      <c r="D58" s="69"/>
      <c r="E58" s="69"/>
      <c r="F58" s="69"/>
      <c r="G58" s="69"/>
      <c r="H58" s="69"/>
      <c r="I58" s="69"/>
      <c r="J58" s="69"/>
      <c r="K58" s="69"/>
    </row>
    <row r="59" spans="3:11" ht="15">
      <c r="C59" s="69"/>
      <c r="D59" s="69"/>
      <c r="E59" s="69"/>
      <c r="F59" s="69"/>
      <c r="G59" s="69"/>
      <c r="H59" s="69"/>
      <c r="I59" s="69"/>
      <c r="J59" s="69"/>
      <c r="K59" s="69"/>
    </row>
    <row r="60" spans="3:11" ht="15">
      <c r="C60" s="69"/>
      <c r="D60" s="69"/>
      <c r="E60" s="69"/>
      <c r="F60" s="69"/>
      <c r="G60" s="69"/>
      <c r="H60" s="69"/>
      <c r="I60" s="69"/>
      <c r="J60" s="69"/>
      <c r="K60" s="69"/>
    </row>
    <row r="61" spans="3:11" ht="15">
      <c r="C61" s="69"/>
      <c r="D61" s="69"/>
      <c r="E61" s="69"/>
      <c r="F61" s="69"/>
      <c r="G61" s="69"/>
      <c r="H61" s="69"/>
      <c r="I61" s="69"/>
      <c r="J61" s="69"/>
      <c r="K61" s="69"/>
    </row>
    <row r="62" spans="3:11" ht="15">
      <c r="C62" s="69"/>
      <c r="D62" s="69"/>
      <c r="E62" s="69"/>
      <c r="F62" s="69"/>
      <c r="G62" s="69"/>
      <c r="H62" s="69"/>
      <c r="I62" s="69"/>
      <c r="J62" s="69"/>
      <c r="K62" s="69"/>
    </row>
    <row r="63" spans="3:11" ht="15">
      <c r="C63" s="69"/>
      <c r="D63" s="69"/>
      <c r="E63" s="69"/>
      <c r="F63" s="69"/>
      <c r="G63" s="69"/>
      <c r="H63" s="69"/>
      <c r="I63" s="69"/>
      <c r="J63" s="69"/>
      <c r="K63" s="69"/>
    </row>
    <row r="64" spans="3:11" ht="15">
      <c r="C64" s="69"/>
      <c r="D64" s="69"/>
      <c r="E64" s="69"/>
      <c r="F64" s="69"/>
      <c r="G64" s="69"/>
      <c r="H64" s="69"/>
      <c r="I64" s="69"/>
      <c r="J64" s="69"/>
      <c r="K64" s="69"/>
    </row>
    <row r="65" spans="3:11" ht="15">
      <c r="C65" s="69"/>
      <c r="D65" s="69"/>
      <c r="E65" s="69"/>
      <c r="F65" s="69"/>
      <c r="G65" s="69"/>
      <c r="H65" s="69"/>
      <c r="I65" s="69"/>
      <c r="J65" s="69"/>
      <c r="K65" s="69"/>
    </row>
    <row r="66" spans="3:11" ht="15">
      <c r="C66" s="69"/>
      <c r="D66" s="69"/>
      <c r="E66" s="69"/>
      <c r="F66" s="69"/>
      <c r="G66" s="69"/>
      <c r="H66" s="69"/>
      <c r="I66" s="69"/>
      <c r="J66" s="69"/>
      <c r="K66" s="69"/>
    </row>
    <row r="67" spans="3:11" ht="15">
      <c r="C67" s="69"/>
      <c r="D67" s="69"/>
      <c r="E67" s="69"/>
      <c r="F67" s="69"/>
      <c r="G67" s="69"/>
      <c r="H67" s="69"/>
      <c r="I67" s="69"/>
      <c r="J67" s="69"/>
      <c r="K67" s="69"/>
    </row>
    <row r="68" spans="3:11" ht="15">
      <c r="C68" s="69"/>
      <c r="D68" s="69"/>
      <c r="E68" s="69"/>
      <c r="F68" s="69"/>
      <c r="G68" s="69"/>
      <c r="H68" s="69"/>
      <c r="I68" s="69"/>
      <c r="J68" s="69"/>
      <c r="K68" s="69"/>
    </row>
    <row r="69" spans="3:11" ht="15">
      <c r="C69" s="69"/>
      <c r="D69" s="69"/>
      <c r="E69" s="69"/>
      <c r="F69" s="69"/>
      <c r="G69" s="69"/>
      <c r="H69" s="69"/>
      <c r="I69" s="69"/>
      <c r="J69" s="69"/>
      <c r="K69" s="69"/>
    </row>
    <row r="70" spans="3:11" ht="15">
      <c r="C70" s="69"/>
      <c r="D70" s="69"/>
      <c r="E70" s="69"/>
      <c r="F70" s="69"/>
      <c r="G70" s="69"/>
      <c r="H70" s="69"/>
      <c r="I70" s="69"/>
      <c r="J70" s="69"/>
      <c r="K70" s="69"/>
    </row>
    <row r="71" spans="3:11" ht="15">
      <c r="C71" s="69"/>
      <c r="D71" s="69"/>
      <c r="E71" s="69"/>
      <c r="F71" s="69"/>
      <c r="G71" s="69"/>
      <c r="H71" s="69"/>
      <c r="I71" s="69"/>
      <c r="J71" s="69"/>
      <c r="K71" s="69"/>
    </row>
    <row r="72" spans="3:11" ht="15">
      <c r="C72" s="69"/>
      <c r="D72" s="69"/>
      <c r="E72" s="69"/>
      <c r="F72" s="69"/>
      <c r="G72" s="69"/>
      <c r="H72" s="69"/>
      <c r="I72" s="69"/>
      <c r="J72" s="69"/>
      <c r="K72" s="69"/>
    </row>
    <row r="73" spans="3:11" ht="15">
      <c r="C73" s="69"/>
      <c r="D73" s="69"/>
      <c r="E73" s="69"/>
      <c r="F73" s="69"/>
      <c r="G73" s="69"/>
      <c r="H73" s="69"/>
      <c r="I73" s="69"/>
      <c r="J73" s="69"/>
      <c r="K73" s="69"/>
    </row>
    <row r="74" spans="3:11" ht="15">
      <c r="C74" s="69"/>
      <c r="D74" s="69"/>
      <c r="E74" s="69"/>
      <c r="F74" s="69"/>
      <c r="G74" s="69"/>
      <c r="H74" s="69"/>
      <c r="I74" s="69"/>
      <c r="J74" s="69"/>
      <c r="K74" s="69"/>
    </row>
    <row r="75" spans="3:11" ht="15">
      <c r="C75" s="69"/>
      <c r="D75" s="69"/>
      <c r="E75" s="69"/>
      <c r="F75" s="69"/>
      <c r="G75" s="69"/>
      <c r="H75" s="69"/>
      <c r="I75" s="69"/>
      <c r="J75" s="69"/>
      <c r="K75" s="69"/>
    </row>
    <row r="76" spans="3:11" ht="15">
      <c r="C76" s="69"/>
      <c r="D76" s="69"/>
      <c r="E76" s="69"/>
      <c r="F76" s="69"/>
      <c r="G76" s="69"/>
      <c r="H76" s="69"/>
      <c r="I76" s="69"/>
      <c r="J76" s="69"/>
      <c r="K76" s="69"/>
    </row>
    <row r="77" spans="3:11" ht="15">
      <c r="C77" s="69"/>
      <c r="D77" s="69"/>
      <c r="E77" s="69"/>
      <c r="F77" s="69"/>
      <c r="G77" s="69"/>
      <c r="H77" s="69"/>
      <c r="I77" s="69"/>
      <c r="J77" s="69"/>
      <c r="K77" s="69"/>
    </row>
    <row r="78" spans="3:11" ht="15">
      <c r="C78" s="69"/>
      <c r="D78" s="69"/>
      <c r="E78" s="69"/>
      <c r="F78" s="69"/>
      <c r="G78" s="69"/>
      <c r="H78" s="69"/>
      <c r="I78" s="69"/>
      <c r="J78" s="69"/>
      <c r="K78" s="69"/>
    </row>
    <row r="79" spans="3:11" ht="15">
      <c r="C79" s="69"/>
      <c r="D79" s="69"/>
      <c r="E79" s="69"/>
      <c r="F79" s="69"/>
      <c r="G79" s="69"/>
      <c r="H79" s="69"/>
      <c r="I79" s="69"/>
      <c r="J79" s="69"/>
      <c r="K79" s="69"/>
    </row>
    <row r="80" spans="3:11" ht="15">
      <c r="C80" s="69"/>
      <c r="D80" s="69"/>
      <c r="E80" s="69"/>
      <c r="F80" s="69"/>
      <c r="G80" s="69"/>
      <c r="H80" s="69"/>
      <c r="I80" s="69"/>
      <c r="J80" s="69"/>
      <c r="K80" s="69"/>
    </row>
    <row r="81" spans="3:11" ht="15">
      <c r="C81" s="69"/>
      <c r="D81" s="69"/>
      <c r="E81" s="69"/>
      <c r="F81" s="69"/>
      <c r="G81" s="69"/>
      <c r="H81" s="69"/>
      <c r="I81" s="69"/>
      <c r="J81" s="69"/>
      <c r="K81" s="69"/>
    </row>
    <row r="82" spans="3:11" ht="15">
      <c r="C82" s="69"/>
      <c r="D82" s="69"/>
      <c r="E82" s="69"/>
      <c r="F82" s="69"/>
      <c r="G82" s="69"/>
      <c r="H82" s="69"/>
      <c r="I82" s="69"/>
      <c r="J82" s="69"/>
      <c r="K82" s="69"/>
    </row>
    <row r="83" spans="3:11" ht="15">
      <c r="C83" s="69"/>
      <c r="D83" s="69"/>
      <c r="E83" s="69"/>
      <c r="F83" s="69"/>
      <c r="G83" s="69"/>
      <c r="H83" s="69"/>
      <c r="I83" s="69"/>
      <c r="J83" s="69"/>
      <c r="K83" s="69"/>
    </row>
    <row r="84" spans="3:11" ht="15">
      <c r="C84" s="69"/>
      <c r="D84" s="69"/>
      <c r="E84" s="69"/>
      <c r="F84" s="69"/>
      <c r="G84" s="69"/>
      <c r="H84" s="69"/>
      <c r="I84" s="69"/>
      <c r="J84" s="69"/>
      <c r="K84" s="69"/>
    </row>
    <row r="85" spans="3:11" ht="15">
      <c r="C85" s="69"/>
      <c r="D85" s="69"/>
      <c r="E85" s="69"/>
      <c r="F85" s="69"/>
      <c r="G85" s="69"/>
      <c r="H85" s="69"/>
      <c r="I85" s="69"/>
      <c r="J85" s="69"/>
      <c r="K85" s="69"/>
    </row>
    <row r="86" spans="3:11" ht="15">
      <c r="C86" s="69"/>
      <c r="D86" s="69"/>
      <c r="E86" s="69"/>
      <c r="F86" s="69"/>
      <c r="G86" s="69"/>
      <c r="H86" s="69"/>
      <c r="I86" s="69"/>
      <c r="J86" s="69"/>
      <c r="K86" s="69"/>
    </row>
    <row r="87" spans="3:11" ht="15">
      <c r="C87" s="69"/>
      <c r="D87" s="69"/>
      <c r="E87" s="69"/>
      <c r="F87" s="69"/>
      <c r="G87" s="69"/>
      <c r="H87" s="69"/>
      <c r="I87" s="69"/>
      <c r="J87" s="69"/>
      <c r="K87" s="69"/>
    </row>
    <row r="88" spans="3:11" ht="15">
      <c r="C88" s="69"/>
      <c r="D88" s="69"/>
      <c r="E88" s="69"/>
      <c r="F88" s="69"/>
      <c r="G88" s="69"/>
      <c r="H88" s="69"/>
      <c r="I88" s="69"/>
      <c r="J88" s="69"/>
      <c r="K88" s="69"/>
    </row>
    <row r="89" spans="3:11" ht="15">
      <c r="C89" s="69"/>
      <c r="D89" s="69"/>
      <c r="E89" s="69"/>
      <c r="F89" s="69"/>
      <c r="G89" s="69"/>
      <c r="H89" s="69"/>
      <c r="I89" s="69"/>
      <c r="J89" s="69"/>
      <c r="K89" s="69"/>
    </row>
    <row r="90" spans="3:11" ht="15">
      <c r="C90" s="69"/>
      <c r="D90" s="69"/>
      <c r="E90" s="69"/>
      <c r="F90" s="69"/>
      <c r="G90" s="69"/>
      <c r="H90" s="69"/>
      <c r="I90" s="69"/>
      <c r="J90" s="69"/>
      <c r="K90" s="69"/>
    </row>
    <row r="91" spans="3:11" ht="15">
      <c r="C91" s="69"/>
      <c r="D91" s="69"/>
      <c r="E91" s="69"/>
      <c r="F91" s="69"/>
      <c r="G91" s="69"/>
      <c r="H91" s="69"/>
      <c r="I91" s="69"/>
      <c r="J91" s="69"/>
      <c r="K91" s="69"/>
    </row>
    <row r="92" spans="3:11" ht="15">
      <c r="C92" s="69"/>
      <c r="D92" s="69"/>
      <c r="E92" s="69"/>
      <c r="F92" s="69"/>
      <c r="G92" s="69"/>
      <c r="H92" s="69"/>
      <c r="I92" s="69"/>
      <c r="J92" s="69"/>
      <c r="K92" s="69"/>
    </row>
    <row r="93" spans="3:11" ht="15">
      <c r="C93" s="69"/>
      <c r="D93" s="69"/>
      <c r="E93" s="69"/>
      <c r="F93" s="69"/>
      <c r="G93" s="69"/>
      <c r="H93" s="69"/>
      <c r="I93" s="69"/>
      <c r="J93" s="69"/>
      <c r="K93" s="69"/>
    </row>
    <row r="94" spans="3:11" ht="15">
      <c r="C94" s="69"/>
      <c r="D94" s="69"/>
      <c r="E94" s="69"/>
      <c r="F94" s="69"/>
      <c r="G94" s="69"/>
      <c r="H94" s="69"/>
      <c r="I94" s="69"/>
      <c r="J94" s="69"/>
      <c r="K94" s="69"/>
    </row>
    <row r="95" spans="3:11" ht="15">
      <c r="C95" s="69"/>
      <c r="D95" s="69"/>
      <c r="E95" s="69"/>
      <c r="F95" s="69"/>
      <c r="G95" s="69"/>
      <c r="H95" s="69"/>
      <c r="I95" s="69"/>
      <c r="J95" s="69"/>
      <c r="K95" s="69"/>
    </row>
    <row r="96" spans="3:11" ht="15">
      <c r="C96" s="69"/>
      <c r="D96" s="69"/>
      <c r="E96" s="69"/>
      <c r="F96" s="69"/>
      <c r="G96" s="69"/>
      <c r="H96" s="69"/>
      <c r="I96" s="69"/>
      <c r="J96" s="69"/>
      <c r="K96" s="69"/>
    </row>
    <row r="97" spans="3:11" ht="15">
      <c r="C97" s="69"/>
      <c r="D97" s="69"/>
      <c r="E97" s="69"/>
      <c r="F97" s="69"/>
      <c r="G97" s="69"/>
      <c r="H97" s="69"/>
      <c r="I97" s="69"/>
      <c r="J97" s="69"/>
      <c r="K97" s="69"/>
    </row>
    <row r="98" spans="3:11" ht="15">
      <c r="C98" s="69"/>
      <c r="D98" s="69"/>
      <c r="E98" s="69"/>
      <c r="F98" s="69"/>
      <c r="G98" s="69"/>
      <c r="H98" s="69"/>
      <c r="I98" s="69"/>
      <c r="J98" s="69"/>
      <c r="K98" s="69"/>
    </row>
    <row r="99" spans="3:11" ht="15">
      <c r="C99" s="69"/>
      <c r="D99" s="69"/>
      <c r="E99" s="69"/>
      <c r="F99" s="69"/>
      <c r="G99" s="69"/>
      <c r="H99" s="69"/>
      <c r="I99" s="69"/>
      <c r="J99" s="69"/>
      <c r="K99" s="69"/>
    </row>
    <row r="100" spans="3:11" ht="15"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3:11" ht="15"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3:11" ht="15"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3:11" ht="15"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3:11" ht="15"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3:11" ht="15"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3:11" ht="15"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3:11" ht="15"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3:11" ht="15"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3:11" ht="15"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3:11" ht="15"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3:11" ht="15"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3:11" ht="15"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3:11" ht="15"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3:11" ht="15"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3:11" ht="15"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3:11" ht="15"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3:11" ht="15"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3:11" ht="15"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3:11" ht="15"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3:11" ht="15"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3:11" ht="15"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3:11" ht="15"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3:11" ht="15"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3:11" ht="15"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3:11" ht="15"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3:11" ht="15"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3:11" ht="15"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3:11" ht="15"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3:11" ht="15"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3:11" ht="15"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3:11" ht="15"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3:11" ht="15"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3:11" ht="15"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3:11" ht="15"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3:11" ht="15"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3:11" ht="15"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3:11" ht="15"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3:11" ht="15"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3:11" ht="15"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3:11" ht="15"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3:11" ht="15"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3:11" ht="15"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3:11" ht="15"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3:11" ht="15"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3:11" ht="15"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3:11" ht="15"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3:11" ht="15"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3:11" ht="15"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3:11" ht="15"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3:11" ht="15"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3:11" ht="15"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3:11" ht="15"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3:11" ht="15"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3:11" ht="15"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3:11" ht="15"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3:11" ht="15"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3:11" ht="15"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3:11" ht="15"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3:11" ht="15"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3:11" ht="15"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3:11" ht="15"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3:11" ht="15"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3:11" ht="15"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3:11" ht="15"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3:11" ht="15"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3:11" ht="15"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3:11" ht="15"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3:11" ht="15"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3:11" ht="15"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3:11" ht="15"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3:11" ht="15"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3:11" ht="15"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3:11" ht="15"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3:11" ht="15"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3:11" ht="15"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3:11" ht="15"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3:11" ht="15"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3:11" ht="15"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3:11" ht="15"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3:11" ht="15"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3:11" ht="15"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3:11" ht="15"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3:11" ht="15"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3:11" ht="15"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3:11" ht="15"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3:11" ht="15"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3:11" ht="15"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3:11" ht="15"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3:11" ht="15"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3:11" ht="15"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3:11" ht="15"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3:11" ht="15"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3:11" ht="15"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3:11" ht="15"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3:11" ht="15"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3:11" ht="15"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3:11" ht="15"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3:11" ht="15"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3:11" ht="15"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3:11" ht="15"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3:11" ht="15"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3:11" ht="15"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3:11" ht="15"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3:11" ht="15"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3:11" ht="15"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3:11" ht="15"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3:11" ht="15"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3:11" ht="15"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3:11" ht="15"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3:11" ht="15"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3:11" ht="15"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3:11" ht="15"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3:11" ht="15"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3:11" ht="15"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3:11" ht="15"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3:11" ht="15"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3:11" ht="15"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3:11" ht="15"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3:11" ht="15"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3:11" ht="15"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3:11" ht="15"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3:11" ht="15"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3:11" ht="15"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3:11" ht="15">
      <c r="C224" s="69"/>
      <c r="D224" s="69"/>
      <c r="E224" s="69"/>
      <c r="F224" s="69"/>
      <c r="G224" s="69"/>
      <c r="H224" s="69"/>
      <c r="I224" s="69"/>
      <c r="J224" s="69"/>
      <c r="K224" s="69"/>
    </row>
    <row r="225" spans="3:11" ht="15">
      <c r="C225" s="69"/>
      <c r="D225" s="69"/>
      <c r="E225" s="69"/>
      <c r="F225" s="69"/>
      <c r="G225" s="69"/>
      <c r="H225" s="69"/>
      <c r="I225" s="69"/>
      <c r="J225" s="69"/>
      <c r="K225" s="69"/>
    </row>
    <row r="226" spans="3:11" ht="15">
      <c r="C226" s="69"/>
      <c r="D226" s="69"/>
      <c r="E226" s="69"/>
      <c r="F226" s="69"/>
      <c r="G226" s="69"/>
      <c r="H226" s="69"/>
      <c r="I226" s="69"/>
      <c r="J226" s="69"/>
      <c r="K226" s="69"/>
    </row>
    <row r="227" spans="3:11" ht="15">
      <c r="C227" s="69"/>
      <c r="D227" s="69"/>
      <c r="E227" s="69"/>
      <c r="F227" s="69"/>
      <c r="G227" s="69"/>
      <c r="H227" s="69"/>
      <c r="I227" s="69"/>
      <c r="J227" s="69"/>
      <c r="K227" s="69"/>
    </row>
    <row r="228" spans="3:11" ht="15">
      <c r="C228" s="69"/>
      <c r="D228" s="69"/>
      <c r="E228" s="69"/>
      <c r="F228" s="69"/>
      <c r="G228" s="69"/>
      <c r="H228" s="69"/>
      <c r="I228" s="69"/>
      <c r="J228" s="69"/>
      <c r="K228" s="69"/>
    </row>
    <row r="229" spans="3:11" ht="15">
      <c r="C229" s="69"/>
      <c r="D229" s="69"/>
      <c r="E229" s="69"/>
      <c r="F229" s="69"/>
      <c r="G229" s="69"/>
      <c r="H229" s="69"/>
      <c r="I229" s="69"/>
      <c r="J229" s="69"/>
      <c r="K229" s="69"/>
    </row>
    <row r="230" spans="3:11" ht="15"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3:11" ht="15"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3:11" ht="15">
      <c r="C232" s="69"/>
      <c r="D232" s="69"/>
      <c r="E232" s="69"/>
      <c r="F232" s="69"/>
      <c r="G232" s="69"/>
      <c r="H232" s="69"/>
      <c r="I232" s="69"/>
      <c r="J232" s="69"/>
      <c r="K232" s="69"/>
    </row>
    <row r="233" spans="3:11" ht="15">
      <c r="C233" s="69"/>
      <c r="D233" s="69"/>
      <c r="E233" s="69"/>
      <c r="F233" s="69"/>
      <c r="G233" s="69"/>
      <c r="H233" s="69"/>
      <c r="I233" s="69"/>
      <c r="J233" s="69"/>
      <c r="K233" s="69"/>
    </row>
    <row r="234" spans="3:11" ht="15"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3:11" ht="15"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3:11" ht="15"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3:11" ht="15"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3:11" ht="15"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3:11" ht="15"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3:11" ht="15"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3:11" ht="15"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3:11" ht="15"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3:11" ht="15"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3:11" ht="15"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3:11" ht="15"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3:11" ht="15"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3:11" ht="15"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3:11" ht="15"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3:11" ht="15"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3:11" ht="15"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3:11" ht="15"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3:11" ht="15">
      <c r="C252" s="69"/>
      <c r="D252" s="69"/>
      <c r="E252" s="69"/>
      <c r="F252" s="69"/>
      <c r="G252" s="69"/>
      <c r="H252" s="69"/>
      <c r="I252" s="69"/>
      <c r="J252" s="69"/>
      <c r="K252" s="69"/>
    </row>
    <row r="253" spans="3:11" ht="15">
      <c r="C253" s="69"/>
      <c r="D253" s="69"/>
      <c r="E253" s="69"/>
      <c r="F253" s="69"/>
      <c r="G253" s="69"/>
      <c r="H253" s="69"/>
      <c r="I253" s="69"/>
      <c r="J253" s="69"/>
      <c r="K253" s="69"/>
    </row>
    <row r="254" spans="3:11" ht="15">
      <c r="C254" s="69"/>
      <c r="D254" s="69"/>
      <c r="E254" s="69"/>
      <c r="F254" s="69"/>
      <c r="G254" s="69"/>
      <c r="H254" s="69"/>
      <c r="I254" s="69"/>
      <c r="J254" s="69"/>
      <c r="K254" s="69"/>
    </row>
    <row r="255" spans="3:11" ht="15">
      <c r="C255" s="69"/>
      <c r="D255" s="69"/>
      <c r="E255" s="69"/>
      <c r="F255" s="69"/>
      <c r="G255" s="69"/>
      <c r="H255" s="69"/>
      <c r="I255" s="69"/>
      <c r="J255" s="69"/>
      <c r="K255" s="69"/>
    </row>
    <row r="256" spans="3:11" ht="15"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3:11" ht="15">
      <c r="C257" s="69"/>
      <c r="D257" s="69"/>
      <c r="E257" s="69"/>
      <c r="F257" s="69"/>
      <c r="G257" s="69"/>
      <c r="H257" s="69"/>
      <c r="I257" s="69"/>
      <c r="J257" s="69"/>
      <c r="K257" s="69"/>
    </row>
    <row r="258" spans="3:11" ht="15">
      <c r="C258" s="69"/>
      <c r="D258" s="69"/>
      <c r="E258" s="69"/>
      <c r="F258" s="69"/>
      <c r="G258" s="69"/>
      <c r="H258" s="69"/>
      <c r="I258" s="69"/>
      <c r="J258" s="69"/>
      <c r="K258" s="69"/>
    </row>
    <row r="259" spans="3:11" ht="15">
      <c r="C259" s="69"/>
      <c r="D259" s="69"/>
      <c r="E259" s="69"/>
      <c r="F259" s="69"/>
      <c r="G259" s="69"/>
      <c r="H259" s="69"/>
      <c r="I259" s="69"/>
      <c r="J259" s="69"/>
      <c r="K259" s="69"/>
    </row>
    <row r="260" spans="3:11" ht="15">
      <c r="C260" s="69"/>
      <c r="D260" s="69"/>
      <c r="E260" s="69"/>
      <c r="F260" s="69"/>
      <c r="G260" s="69"/>
      <c r="H260" s="69"/>
      <c r="I260" s="69"/>
      <c r="J260" s="69"/>
      <c r="K260" s="69"/>
    </row>
    <row r="261" spans="3:11" ht="15">
      <c r="C261" s="69"/>
      <c r="D261" s="69"/>
      <c r="E261" s="69"/>
      <c r="F261" s="69"/>
      <c r="G261" s="69"/>
      <c r="H261" s="69"/>
      <c r="I261" s="69"/>
      <c r="J261" s="69"/>
      <c r="K261" s="69"/>
    </row>
    <row r="262" spans="3:11" ht="15">
      <c r="C262" s="69"/>
      <c r="D262" s="69"/>
      <c r="E262" s="69"/>
      <c r="F262" s="69"/>
      <c r="G262" s="69"/>
      <c r="H262" s="69"/>
      <c r="I262" s="69"/>
      <c r="J262" s="69"/>
      <c r="K262" s="69"/>
    </row>
    <row r="263" spans="3:11" ht="15">
      <c r="C263" s="69"/>
      <c r="D263" s="69"/>
      <c r="E263" s="69"/>
      <c r="F263" s="69"/>
      <c r="G263" s="69"/>
      <c r="H263" s="69"/>
      <c r="I263" s="69"/>
      <c r="J263" s="69"/>
      <c r="K263" s="69"/>
    </row>
    <row r="264" spans="3:11" ht="15">
      <c r="C264" s="69"/>
      <c r="D264" s="69"/>
      <c r="E264" s="69"/>
      <c r="F264" s="69"/>
      <c r="G264" s="69"/>
      <c r="H264" s="69"/>
      <c r="I264" s="69"/>
      <c r="J264" s="69"/>
      <c r="K264" s="69"/>
    </row>
    <row r="265" spans="3:11" ht="15">
      <c r="C265" s="69"/>
      <c r="D265" s="69"/>
      <c r="E265" s="69"/>
      <c r="F265" s="69"/>
      <c r="G265" s="69"/>
      <c r="H265" s="69"/>
      <c r="I265" s="69"/>
      <c r="J265" s="69"/>
      <c r="K265" s="69"/>
    </row>
    <row r="266" spans="3:11" ht="15"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3:11" ht="15"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3:11" ht="15"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3:11" ht="15"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3:11" ht="15"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3:11" ht="15"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3:11" ht="15"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3:11" ht="15"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3:11" ht="15"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3:11" ht="15"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3:11" ht="15"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3:11" ht="15"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3:11" ht="15"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3:11" ht="15"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3:11" ht="15"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3:11" ht="15"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3:11" ht="15"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3:11" ht="15"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3:11" ht="15"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3:11" ht="15"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3:11" ht="15"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3:11" ht="15">
      <c r="C287" s="69"/>
      <c r="D287" s="69"/>
      <c r="E287" s="69"/>
      <c r="F287" s="69"/>
      <c r="G287" s="69"/>
      <c r="H287" s="69"/>
      <c r="I287" s="69"/>
      <c r="J287" s="69"/>
      <c r="K287" s="69"/>
    </row>
    <row r="288" spans="3:11" ht="15">
      <c r="C288" s="69"/>
      <c r="D288" s="69"/>
      <c r="E288" s="69"/>
      <c r="F288" s="69"/>
      <c r="G288" s="69"/>
      <c r="H288" s="69"/>
      <c r="I288" s="69"/>
      <c r="J288" s="69"/>
      <c r="K288" s="69"/>
    </row>
    <row r="289" spans="3:11" ht="15">
      <c r="C289" s="69"/>
      <c r="D289" s="69"/>
      <c r="E289" s="69"/>
      <c r="F289" s="69"/>
      <c r="G289" s="69"/>
      <c r="H289" s="69"/>
      <c r="I289" s="69"/>
      <c r="J289" s="69"/>
      <c r="K289" s="69"/>
    </row>
    <row r="290" spans="3:11" ht="15">
      <c r="C290" s="69"/>
      <c r="D290" s="69"/>
      <c r="E290" s="69"/>
      <c r="F290" s="69"/>
      <c r="G290" s="69"/>
      <c r="H290" s="69"/>
      <c r="I290" s="69"/>
      <c r="J290" s="69"/>
      <c r="K290" s="69"/>
    </row>
    <row r="291" spans="3:11" ht="15"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3:11" ht="15">
      <c r="C292" s="69"/>
      <c r="D292" s="69"/>
      <c r="E292" s="69"/>
      <c r="F292" s="69"/>
      <c r="G292" s="69"/>
      <c r="H292" s="69"/>
      <c r="I292" s="69"/>
      <c r="J292" s="69"/>
      <c r="K292" s="69"/>
    </row>
    <row r="293" spans="3:11" ht="15">
      <c r="C293" s="69"/>
      <c r="D293" s="69"/>
      <c r="E293" s="69"/>
      <c r="F293" s="69"/>
      <c r="G293" s="69"/>
      <c r="H293" s="69"/>
      <c r="I293" s="69"/>
      <c r="J293" s="69"/>
      <c r="K293" s="69"/>
    </row>
    <row r="294" spans="3:11" ht="15">
      <c r="C294" s="69"/>
      <c r="D294" s="69"/>
      <c r="E294" s="69"/>
      <c r="F294" s="69"/>
      <c r="G294" s="69"/>
      <c r="H294" s="69"/>
      <c r="I294" s="69"/>
      <c r="J294" s="69"/>
      <c r="K294" s="69"/>
    </row>
    <row r="295" spans="3:11" ht="15">
      <c r="C295" s="69"/>
      <c r="D295" s="69"/>
      <c r="E295" s="69"/>
      <c r="F295" s="69"/>
      <c r="G295" s="69"/>
      <c r="H295" s="69"/>
      <c r="I295" s="69"/>
      <c r="J295" s="69"/>
      <c r="K295" s="69"/>
    </row>
    <row r="296" spans="3:11" ht="15">
      <c r="C296" s="69"/>
      <c r="D296" s="69"/>
      <c r="E296" s="69"/>
      <c r="F296" s="69"/>
      <c r="G296" s="69"/>
      <c r="H296" s="69"/>
      <c r="I296" s="69"/>
      <c r="J296" s="69"/>
      <c r="K296" s="69"/>
    </row>
    <row r="297" spans="3:11" ht="15">
      <c r="C297" s="69"/>
      <c r="D297" s="69"/>
      <c r="E297" s="69"/>
      <c r="F297" s="69"/>
      <c r="G297" s="69"/>
      <c r="H297" s="69"/>
      <c r="I297" s="69"/>
      <c r="J297" s="69"/>
      <c r="K297" s="69"/>
    </row>
    <row r="298" spans="3:11" ht="15">
      <c r="C298" s="69"/>
      <c r="D298" s="69"/>
      <c r="E298" s="69"/>
      <c r="F298" s="69"/>
      <c r="G298" s="69"/>
      <c r="H298" s="69"/>
      <c r="I298" s="69"/>
      <c r="J298" s="69"/>
      <c r="K298" s="69"/>
    </row>
    <row r="299" spans="3:11" ht="15"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3:11" ht="15"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3:11" ht="15"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3:11" ht="15"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3:11" ht="15"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3:11" ht="15"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3:11" ht="15"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3:11" ht="15"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3:11" ht="15"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3:11" ht="15"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3:11" ht="15"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3:11" ht="15"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3:11" ht="15"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3:11" ht="15"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3:11" ht="15"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3:11" ht="15"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3:11" ht="15"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3:11" ht="15">
      <c r="C316" s="69"/>
      <c r="D316" s="69"/>
      <c r="E316" s="69"/>
      <c r="F316" s="69"/>
      <c r="G316" s="69"/>
      <c r="H316" s="69"/>
      <c r="I316" s="69"/>
      <c r="J316" s="69"/>
      <c r="K316" s="69"/>
    </row>
    <row r="317" spans="3:11" ht="15">
      <c r="C317" s="69"/>
      <c r="D317" s="69"/>
      <c r="E317" s="69"/>
      <c r="F317" s="69"/>
      <c r="G317" s="69"/>
      <c r="H317" s="69"/>
      <c r="I317" s="69"/>
      <c r="J317" s="69"/>
      <c r="K317" s="69"/>
    </row>
    <row r="318" spans="3:11" ht="15">
      <c r="C318" s="69"/>
      <c r="D318" s="69"/>
      <c r="E318" s="69"/>
      <c r="F318" s="69"/>
      <c r="G318" s="69"/>
      <c r="H318" s="69"/>
      <c r="I318" s="69"/>
      <c r="J318" s="69"/>
      <c r="K318" s="69"/>
    </row>
    <row r="319" spans="3:11" ht="15">
      <c r="C319" s="69"/>
      <c r="D319" s="69"/>
      <c r="E319" s="69"/>
      <c r="F319" s="69"/>
      <c r="G319" s="69"/>
      <c r="H319" s="69"/>
      <c r="I319" s="69"/>
      <c r="J319" s="69"/>
      <c r="K319" s="69"/>
    </row>
    <row r="320" spans="3:11" ht="15">
      <c r="C320" s="69"/>
      <c r="D320" s="69"/>
      <c r="E320" s="69"/>
      <c r="F320" s="69"/>
      <c r="G320" s="69"/>
      <c r="H320" s="69"/>
      <c r="I320" s="69"/>
      <c r="J320" s="69"/>
      <c r="K320" s="69"/>
    </row>
    <row r="321" spans="3:11" ht="15">
      <c r="C321" s="69"/>
      <c r="D321" s="69"/>
      <c r="E321" s="69"/>
      <c r="F321" s="69"/>
      <c r="G321" s="69"/>
      <c r="H321" s="69"/>
      <c r="I321" s="69"/>
      <c r="J321" s="69"/>
      <c r="K321" s="69"/>
    </row>
    <row r="322" spans="3:11" ht="15">
      <c r="C322" s="69"/>
      <c r="D322" s="69"/>
      <c r="E322" s="69"/>
      <c r="F322" s="69"/>
      <c r="G322" s="69"/>
      <c r="H322" s="69"/>
      <c r="I322" s="69"/>
      <c r="J322" s="69"/>
      <c r="K322" s="69"/>
    </row>
    <row r="323" spans="3:11" ht="15">
      <c r="C323" s="69"/>
      <c r="D323" s="69"/>
      <c r="E323" s="69"/>
      <c r="F323" s="69"/>
      <c r="G323" s="69"/>
      <c r="H323" s="69"/>
      <c r="I323" s="69"/>
      <c r="J323" s="69"/>
      <c r="K323" s="69"/>
    </row>
    <row r="324" spans="3:11" ht="15">
      <c r="C324" s="69"/>
      <c r="D324" s="69"/>
      <c r="E324" s="69"/>
      <c r="F324" s="69"/>
      <c r="G324" s="69"/>
      <c r="H324" s="69"/>
      <c r="I324" s="69"/>
      <c r="J324" s="69"/>
      <c r="K324" s="69"/>
    </row>
    <row r="325" spans="3:11" ht="15">
      <c r="C325" s="69"/>
      <c r="D325" s="69"/>
      <c r="E325" s="69"/>
      <c r="F325" s="69"/>
      <c r="G325" s="69"/>
      <c r="H325" s="69"/>
      <c r="I325" s="69"/>
      <c r="J325" s="69"/>
      <c r="K325" s="69"/>
    </row>
    <row r="326" spans="3:11" ht="15">
      <c r="C326" s="69"/>
      <c r="D326" s="69"/>
      <c r="E326" s="69"/>
      <c r="F326" s="69"/>
      <c r="G326" s="69"/>
      <c r="H326" s="69"/>
      <c r="I326" s="69"/>
      <c r="J326" s="69"/>
      <c r="K326" s="69"/>
    </row>
    <row r="327" spans="3:11" ht="15">
      <c r="C327" s="69"/>
      <c r="D327" s="69"/>
      <c r="E327" s="69"/>
      <c r="F327" s="69"/>
      <c r="G327" s="69"/>
      <c r="H327" s="69"/>
      <c r="I327" s="69"/>
      <c r="J327" s="69"/>
      <c r="K327" s="69"/>
    </row>
    <row r="328" spans="3:11" ht="15">
      <c r="C328" s="69"/>
      <c r="D328" s="69"/>
      <c r="E328" s="69"/>
      <c r="F328" s="69"/>
      <c r="G328" s="69"/>
      <c r="H328" s="69"/>
      <c r="I328" s="69"/>
      <c r="J328" s="69"/>
      <c r="K328" s="69"/>
    </row>
    <row r="329" spans="3:11" ht="15">
      <c r="C329" s="69"/>
      <c r="D329" s="69"/>
      <c r="E329" s="69"/>
      <c r="F329" s="69"/>
      <c r="G329" s="69"/>
      <c r="H329" s="69"/>
      <c r="I329" s="69"/>
      <c r="J329" s="69"/>
      <c r="K329" s="69"/>
    </row>
    <row r="330" spans="3:11" ht="15"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3:11" ht="15"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3:11" ht="15"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3:11" ht="15"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3:11" ht="15"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3:11" ht="15"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3:11" ht="15"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3:11" ht="15"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3:11" ht="15"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3:11" ht="15"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3:11" ht="15"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3:11" ht="15"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3:11" ht="15"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3:11" ht="15"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3:11" ht="15"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3:11" ht="15"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3:11" ht="15"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3:11" ht="15"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3:11" ht="15"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3:11" ht="15"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3:11" ht="15"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3:11" ht="15">
      <c r="C351" s="69"/>
      <c r="D351" s="69"/>
      <c r="E351" s="69"/>
      <c r="F351" s="69"/>
      <c r="G351" s="69"/>
      <c r="H351" s="69"/>
      <c r="I351" s="69"/>
      <c r="J351" s="69"/>
      <c r="K351" s="69"/>
    </row>
    <row r="352" spans="3:11" ht="15">
      <c r="C352" s="69"/>
      <c r="D352" s="69"/>
      <c r="E352" s="69"/>
      <c r="F352" s="69"/>
      <c r="G352" s="69"/>
      <c r="H352" s="69"/>
      <c r="I352" s="69"/>
      <c r="J352" s="69"/>
      <c r="K352" s="69"/>
    </row>
    <row r="353" spans="3:11" ht="15">
      <c r="C353" s="69"/>
      <c r="D353" s="69"/>
      <c r="E353" s="69"/>
      <c r="F353" s="69"/>
      <c r="G353" s="69"/>
      <c r="H353" s="69"/>
      <c r="I353" s="69"/>
      <c r="J353" s="69"/>
      <c r="K353" s="69"/>
    </row>
    <row r="354" spans="3:11" ht="15">
      <c r="C354" s="69"/>
      <c r="D354" s="69"/>
      <c r="E354" s="69"/>
      <c r="F354" s="69"/>
      <c r="G354" s="69"/>
      <c r="H354" s="69"/>
      <c r="I354" s="69"/>
      <c r="J354" s="69"/>
      <c r="K354" s="69"/>
    </row>
    <row r="355" spans="3:11" ht="15">
      <c r="C355" s="69"/>
      <c r="D355" s="69"/>
      <c r="E355" s="69"/>
      <c r="F355" s="69"/>
      <c r="G355" s="69"/>
      <c r="H355" s="69"/>
      <c r="I355" s="69"/>
      <c r="J355" s="69"/>
      <c r="K355" s="69"/>
    </row>
    <row r="356" spans="3:11" ht="15">
      <c r="C356" s="69"/>
      <c r="D356" s="69"/>
      <c r="E356" s="69"/>
      <c r="F356" s="69"/>
      <c r="G356" s="69"/>
      <c r="H356" s="69"/>
      <c r="I356" s="69"/>
      <c r="J356" s="69"/>
      <c r="K356" s="69"/>
    </row>
    <row r="357" spans="3:11" ht="15">
      <c r="C357" s="69"/>
      <c r="D357" s="69"/>
      <c r="E357" s="69"/>
      <c r="F357" s="69"/>
      <c r="G357" s="69"/>
      <c r="H357" s="69"/>
      <c r="I357" s="69"/>
      <c r="J357" s="69"/>
      <c r="K357" s="69"/>
    </row>
    <row r="358" spans="3:11" ht="15">
      <c r="C358" s="69"/>
      <c r="D358" s="69"/>
      <c r="E358" s="69"/>
      <c r="F358" s="69"/>
      <c r="G358" s="69"/>
      <c r="H358" s="69"/>
      <c r="I358" s="69"/>
      <c r="J358" s="69"/>
      <c r="K358" s="69"/>
    </row>
    <row r="359" spans="3:11" ht="15">
      <c r="C359" s="69"/>
      <c r="D359" s="69"/>
      <c r="E359" s="69"/>
      <c r="F359" s="69"/>
      <c r="G359" s="69"/>
      <c r="H359" s="69"/>
      <c r="I359" s="69"/>
      <c r="J359" s="69"/>
      <c r="K359" s="69"/>
    </row>
    <row r="360" spans="3:11" ht="15">
      <c r="C360" s="69"/>
      <c r="D360" s="69"/>
      <c r="E360" s="69"/>
      <c r="F360" s="69"/>
      <c r="G360" s="69"/>
      <c r="H360" s="69"/>
      <c r="I360" s="69"/>
      <c r="J360" s="69"/>
      <c r="K360" s="69"/>
    </row>
    <row r="361" spans="3:11" ht="15">
      <c r="C361" s="69"/>
      <c r="D361" s="69"/>
      <c r="E361" s="69"/>
      <c r="F361" s="69"/>
      <c r="G361" s="69"/>
      <c r="H361" s="69"/>
      <c r="I361" s="69"/>
      <c r="J361" s="69"/>
      <c r="K361" s="69"/>
    </row>
    <row r="362" spans="3:11" ht="15">
      <c r="C362" s="69"/>
      <c r="D362" s="69"/>
      <c r="E362" s="69"/>
      <c r="F362" s="69"/>
      <c r="G362" s="69"/>
      <c r="H362" s="69"/>
      <c r="I362" s="69"/>
      <c r="J362" s="69"/>
      <c r="K362" s="69"/>
    </row>
    <row r="363" spans="3:11" ht="15"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3:11" ht="15"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3:11" ht="15"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3:11" ht="15"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3:11" ht="15"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3:11" ht="15"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3:11" ht="15"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3:11" ht="15"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3:11" ht="15"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3:11" ht="15"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3:11" ht="15"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3:11" ht="15"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3:11" ht="15"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3:11" ht="15"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3:11" ht="15"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3:11" ht="15"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3:11" ht="15"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3:11" ht="15"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3:11" ht="15"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3:11" ht="15"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3:11" ht="15"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3:11" ht="15"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3:11" ht="15"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3:11" ht="15"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3:11" ht="15"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3:11" ht="15"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3:11" ht="15"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3:11" ht="15"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3:11" ht="15"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3:11" ht="15"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3:11" ht="15"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3:11" ht="15"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3:11" ht="15"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3:11" ht="15"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3:11" ht="15"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3:11" ht="15"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3:11" ht="15"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3:11" ht="15"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3:11" ht="15"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3:11" ht="15"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3:11" ht="15"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3:11" ht="15"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3:11" ht="15"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3:11" ht="15"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3:11" ht="15"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3:11" ht="15"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3:11" ht="15"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3:11" ht="15"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3:11" ht="15"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3:11" ht="15"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3:11" ht="15"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3:11" ht="15"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3:11" ht="15">
      <c r="C415" s="69"/>
      <c r="D415" s="69"/>
      <c r="E415" s="69"/>
      <c r="F415" s="69"/>
      <c r="G415" s="69"/>
      <c r="H415" s="69"/>
      <c r="I415" s="69"/>
      <c r="J415" s="69"/>
      <c r="K415" s="69"/>
    </row>
    <row r="416" spans="3:11" ht="15">
      <c r="C416" s="69"/>
      <c r="D416" s="69"/>
      <c r="E416" s="69"/>
      <c r="F416" s="69"/>
      <c r="G416" s="69"/>
      <c r="H416" s="69"/>
      <c r="I416" s="69"/>
      <c r="J416" s="69"/>
      <c r="K416" s="69"/>
    </row>
    <row r="417" spans="3:11" ht="15">
      <c r="C417" s="69"/>
      <c r="D417" s="69"/>
      <c r="E417" s="69"/>
      <c r="F417" s="69"/>
      <c r="G417" s="69"/>
      <c r="H417" s="69"/>
      <c r="I417" s="69"/>
      <c r="J417" s="69"/>
      <c r="K417" s="69"/>
    </row>
    <row r="418" spans="3:11" ht="15">
      <c r="C418" s="69"/>
      <c r="D418" s="69"/>
      <c r="E418" s="69"/>
      <c r="F418" s="69"/>
      <c r="G418" s="69"/>
      <c r="H418" s="69"/>
      <c r="I418" s="69"/>
      <c r="J418" s="69"/>
      <c r="K418" s="69"/>
    </row>
    <row r="419" spans="3:11" ht="15">
      <c r="C419" s="69"/>
      <c r="D419" s="69"/>
      <c r="E419" s="69"/>
      <c r="F419" s="69"/>
      <c r="G419" s="69"/>
      <c r="H419" s="69"/>
      <c r="I419" s="69"/>
      <c r="J419" s="69"/>
      <c r="K419" s="69"/>
    </row>
    <row r="420" spans="3:11" ht="15">
      <c r="C420" s="69"/>
      <c r="D420" s="69"/>
      <c r="E420" s="69"/>
      <c r="F420" s="69"/>
      <c r="G420" s="69"/>
      <c r="H420" s="69"/>
      <c r="I420" s="69"/>
      <c r="J420" s="69"/>
      <c r="K420" s="69"/>
    </row>
    <row r="421" spans="3:11" ht="15">
      <c r="C421" s="69"/>
      <c r="D421" s="69"/>
      <c r="E421" s="69"/>
      <c r="F421" s="69"/>
      <c r="G421" s="69"/>
      <c r="H421" s="69"/>
      <c r="I421" s="69"/>
      <c r="J421" s="69"/>
      <c r="K421" s="69"/>
    </row>
    <row r="422" spans="3:11" ht="15">
      <c r="C422" s="69"/>
      <c r="D422" s="69"/>
      <c r="E422" s="69"/>
      <c r="F422" s="69"/>
      <c r="G422" s="69"/>
      <c r="H422" s="69"/>
      <c r="I422" s="69"/>
      <c r="J422" s="69"/>
      <c r="K422" s="69"/>
    </row>
    <row r="423" spans="3:11" ht="15">
      <c r="C423" s="69"/>
      <c r="D423" s="69"/>
      <c r="E423" s="69"/>
      <c r="F423" s="69"/>
      <c r="G423" s="69"/>
      <c r="H423" s="69"/>
      <c r="I423" s="69"/>
      <c r="J423" s="69"/>
      <c r="K423" s="69"/>
    </row>
    <row r="424" spans="3:11" ht="15">
      <c r="C424" s="69"/>
      <c r="D424" s="69"/>
      <c r="E424" s="69"/>
      <c r="F424" s="69"/>
      <c r="G424" s="69"/>
      <c r="H424" s="69"/>
      <c r="I424" s="69"/>
      <c r="J424" s="69"/>
      <c r="K424" s="69"/>
    </row>
    <row r="425" spans="3:11" ht="15">
      <c r="C425" s="69"/>
      <c r="D425" s="69"/>
      <c r="E425" s="69"/>
      <c r="F425" s="69"/>
      <c r="G425" s="69"/>
      <c r="H425" s="69"/>
      <c r="I425" s="69"/>
      <c r="J425" s="69"/>
      <c r="K425" s="69"/>
    </row>
    <row r="426" spans="3:11" ht="15">
      <c r="C426" s="69"/>
      <c r="D426" s="69"/>
      <c r="E426" s="69"/>
      <c r="F426" s="69"/>
      <c r="G426" s="69"/>
      <c r="H426" s="69"/>
      <c r="I426" s="69"/>
      <c r="J426" s="69"/>
      <c r="K426" s="69"/>
    </row>
    <row r="427" spans="3:11" ht="15"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3:11" ht="15"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3:11" ht="15"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3:11" ht="15"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3:11" ht="15"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3:11" ht="15"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3:11" ht="15"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3:11" ht="15"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3:11" ht="15"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3:11" ht="15"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3:11" ht="15"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3:11" ht="15"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3:11" ht="15"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3:11" ht="15"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3:11" ht="15"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3:11" ht="15"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3:11" ht="15"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3:11" ht="15">
      <c r="C444" s="69"/>
      <c r="D444" s="69"/>
      <c r="E444" s="69"/>
      <c r="F444" s="69"/>
      <c r="G444" s="69"/>
      <c r="H444" s="69"/>
      <c r="I444" s="69"/>
      <c r="J444" s="69"/>
      <c r="K444" s="69"/>
    </row>
    <row r="445" spans="3:11" ht="15">
      <c r="C445" s="69"/>
      <c r="D445" s="69"/>
      <c r="E445" s="69"/>
      <c r="F445" s="69"/>
      <c r="G445" s="69"/>
      <c r="H445" s="69"/>
      <c r="I445" s="69"/>
      <c r="J445" s="69"/>
      <c r="K445" s="69"/>
    </row>
    <row r="446" spans="3:11" ht="15">
      <c r="C446" s="69"/>
      <c r="D446" s="69"/>
      <c r="E446" s="69"/>
      <c r="F446" s="69"/>
      <c r="G446" s="69"/>
      <c r="H446" s="69"/>
      <c r="I446" s="69"/>
      <c r="J446" s="69"/>
      <c r="K446" s="69"/>
    </row>
    <row r="447" spans="3:11" ht="15">
      <c r="C447" s="69"/>
      <c r="D447" s="69"/>
      <c r="E447" s="69"/>
      <c r="F447" s="69"/>
      <c r="G447" s="69"/>
      <c r="H447" s="69"/>
      <c r="I447" s="69"/>
      <c r="J447" s="69"/>
      <c r="K447" s="69"/>
    </row>
    <row r="448" spans="3:11" ht="15">
      <c r="C448" s="69"/>
      <c r="D448" s="69"/>
      <c r="E448" s="69"/>
      <c r="F448" s="69"/>
      <c r="G448" s="69"/>
      <c r="H448" s="69"/>
      <c r="I448" s="69"/>
      <c r="J448" s="69"/>
      <c r="K448" s="69"/>
    </row>
    <row r="449" spans="3:11" ht="15">
      <c r="C449" s="69"/>
      <c r="D449" s="69"/>
      <c r="E449" s="69"/>
      <c r="F449" s="69"/>
      <c r="G449" s="69"/>
      <c r="H449" s="69"/>
      <c r="I449" s="69"/>
      <c r="J449" s="69"/>
      <c r="K449" s="69"/>
    </row>
    <row r="450" spans="3:11" ht="15">
      <c r="C450" s="69"/>
      <c r="D450" s="69"/>
      <c r="E450" s="69"/>
      <c r="F450" s="69"/>
      <c r="G450" s="69"/>
      <c r="H450" s="69"/>
      <c r="I450" s="69"/>
      <c r="J450" s="69"/>
      <c r="K450" s="69"/>
    </row>
    <row r="451" spans="3:11" ht="15">
      <c r="C451" s="69"/>
      <c r="D451" s="69"/>
      <c r="E451" s="69"/>
      <c r="F451" s="69"/>
      <c r="G451" s="69"/>
      <c r="H451" s="69"/>
      <c r="I451" s="69"/>
      <c r="J451" s="69"/>
      <c r="K451" s="69"/>
    </row>
    <row r="452" spans="3:11" ht="15">
      <c r="C452" s="69"/>
      <c r="D452" s="69"/>
      <c r="E452" s="69"/>
      <c r="F452" s="69"/>
      <c r="G452" s="69"/>
      <c r="H452" s="69"/>
      <c r="I452" s="69"/>
      <c r="J452" s="69"/>
      <c r="K452" s="69"/>
    </row>
    <row r="453" spans="3:11" ht="15">
      <c r="C453" s="69"/>
      <c r="D453" s="69"/>
      <c r="E453" s="69"/>
      <c r="F453" s="69"/>
      <c r="G453" s="69"/>
      <c r="H453" s="69"/>
      <c r="I453" s="69"/>
      <c r="J453" s="69"/>
      <c r="K453" s="69"/>
    </row>
    <row r="454" spans="3:11" ht="15">
      <c r="C454" s="69"/>
      <c r="D454" s="69"/>
      <c r="E454" s="69"/>
      <c r="F454" s="69"/>
      <c r="G454" s="69"/>
      <c r="H454" s="69"/>
      <c r="I454" s="69"/>
      <c r="J454" s="69"/>
      <c r="K454" s="69"/>
    </row>
    <row r="455" spans="3:11" ht="15">
      <c r="C455" s="69"/>
      <c r="D455" s="69"/>
      <c r="E455" s="69"/>
      <c r="F455" s="69"/>
      <c r="G455" s="69"/>
      <c r="H455" s="69"/>
      <c r="I455" s="69"/>
      <c r="J455" s="69"/>
      <c r="K455" s="69"/>
    </row>
    <row r="456" spans="3:11" ht="15">
      <c r="C456" s="69"/>
      <c r="D456" s="69"/>
      <c r="E456" s="69"/>
      <c r="F456" s="69"/>
      <c r="G456" s="69"/>
      <c r="H456" s="69"/>
      <c r="I456" s="69"/>
      <c r="J456" s="69"/>
      <c r="K456" s="69"/>
    </row>
    <row r="457" spans="3:11" ht="15">
      <c r="C457" s="69"/>
      <c r="D457" s="69"/>
      <c r="E457" s="69"/>
      <c r="F457" s="69"/>
      <c r="G457" s="69"/>
      <c r="H457" s="69"/>
      <c r="I457" s="69"/>
      <c r="J457" s="69"/>
      <c r="K457" s="69"/>
    </row>
    <row r="458" spans="3:11" ht="15"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3:11" ht="15"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3:11" ht="15"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3:11" ht="15"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3:11" ht="15"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3:11" ht="15"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3:11" ht="15"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3:11" ht="15"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3:11" ht="15"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3:11" ht="15"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3:11" ht="15"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3:11" ht="15"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3:11" ht="15"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3:11" ht="15"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3:11" ht="15"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3:11" ht="15"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3:11" ht="15"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3:11" ht="15"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3:11" ht="15"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3:11" ht="15"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3:11" ht="15"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3:11" ht="15"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3:11" ht="15"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3:11" ht="15"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3:11" ht="15"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3:11" ht="15"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3:11" ht="15"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3:11" ht="15"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3:11" ht="15"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3:11" ht="15"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3:11" ht="15"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3:11" ht="15"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3:11" ht="15"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3:11" ht="15"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3:11" ht="15"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3:11" ht="15"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3:11" ht="15"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3:11" ht="15"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3:11" ht="15"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3:11" ht="15"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3:11" ht="15"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3:11" ht="15"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3:11" ht="15"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3:11" ht="15"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3:11" ht="15"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3:11" ht="15"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3:11" ht="15"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3:11" ht="15"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3:11" ht="15"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3:11" ht="15"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3:11" ht="15"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3:11" ht="15"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3:11" ht="15"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3:11" ht="15"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3:11" ht="15"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3:11" ht="15"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3:11" ht="15"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3:11" ht="15"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3:11" ht="15"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3:11" ht="15"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3:11" ht="15"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3:11" ht="15"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3:11" ht="15"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3:11" ht="15"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3:11" ht="15"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3:11" ht="15"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3:11" ht="15"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3:11" ht="15"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3:11" ht="15"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3:11" ht="15"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3:11" ht="15"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3:11" ht="15"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3:11" ht="15"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3:11" ht="15"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3:11" ht="15"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3:11" ht="15"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3:11" ht="15"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3:11" ht="15"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3:11" ht="15"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3:11" ht="15"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3:11" ht="15"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3:11" ht="15"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3:11" ht="15"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3:11" ht="15"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3:11" ht="15"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3:11" ht="15"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3:11" ht="15"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3:11" ht="15"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3:11" ht="15"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3:11" ht="15"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3:11" ht="15"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3:11" ht="15"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3:11" ht="15"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3:11" ht="15"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3:11" ht="15"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3:11" ht="15"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3:11" ht="15"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3:11" ht="15"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3:11" ht="15"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3:11" ht="15"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3:11" ht="15"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3:11" ht="15"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3:11" ht="15"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3:11" ht="15"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3:11" ht="15"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3:11" ht="15"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3:11" ht="15"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3:11" ht="15"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3:11" ht="15"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3:11" ht="15"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3:11" ht="15"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3:11" ht="15"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3:11" ht="15"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3:11" ht="15"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3:11" ht="15">
      <c r="C572" s="69"/>
      <c r="D572" s="69"/>
      <c r="E572" s="69"/>
      <c r="F572" s="69"/>
      <c r="G572" s="69"/>
      <c r="H572" s="69"/>
      <c r="I572" s="69"/>
      <c r="J572" s="69"/>
      <c r="K572" s="69"/>
    </row>
    <row r="573" spans="3:11" ht="15">
      <c r="C573" s="69"/>
      <c r="D573" s="69"/>
      <c r="E573" s="69"/>
      <c r="F573" s="69"/>
      <c r="G573" s="69"/>
      <c r="H573" s="69"/>
      <c r="I573" s="69"/>
      <c r="J573" s="69"/>
      <c r="K573" s="69"/>
    </row>
    <row r="574" spans="3:11" ht="15">
      <c r="C574" s="69"/>
      <c r="D574" s="69"/>
      <c r="E574" s="69"/>
      <c r="F574" s="69"/>
      <c r="G574" s="69"/>
      <c r="H574" s="69"/>
      <c r="I574" s="69"/>
      <c r="J574" s="69"/>
      <c r="K574" s="69"/>
    </row>
    <row r="575" spans="3:11" ht="15">
      <c r="C575" s="69"/>
      <c r="D575" s="69"/>
      <c r="E575" s="69"/>
      <c r="F575" s="69"/>
      <c r="G575" s="69"/>
      <c r="H575" s="69"/>
      <c r="I575" s="69"/>
      <c r="J575" s="69"/>
      <c r="K575" s="69"/>
    </row>
    <row r="576" spans="3:11" ht="15">
      <c r="C576" s="69"/>
      <c r="D576" s="69"/>
      <c r="E576" s="69"/>
      <c r="F576" s="69"/>
      <c r="G576" s="69"/>
      <c r="H576" s="69"/>
      <c r="I576" s="69"/>
      <c r="J576" s="69"/>
      <c r="K576" s="69"/>
    </row>
    <row r="577" spans="3:11" ht="15">
      <c r="C577" s="69"/>
      <c r="D577" s="69"/>
      <c r="E577" s="69"/>
      <c r="F577" s="69"/>
      <c r="G577" s="69"/>
      <c r="H577" s="69"/>
      <c r="I577" s="69"/>
      <c r="J577" s="69"/>
      <c r="K577" s="69"/>
    </row>
    <row r="578" spans="3:11" ht="15">
      <c r="C578" s="69"/>
      <c r="D578" s="69"/>
      <c r="E578" s="69"/>
      <c r="F578" s="69"/>
      <c r="G578" s="69"/>
      <c r="H578" s="69"/>
      <c r="I578" s="69"/>
      <c r="J578" s="69"/>
      <c r="K578" s="69"/>
    </row>
    <row r="579" spans="3:11" ht="15">
      <c r="C579" s="69"/>
      <c r="D579" s="69"/>
      <c r="E579" s="69"/>
      <c r="F579" s="69"/>
      <c r="G579" s="69"/>
      <c r="H579" s="69"/>
      <c r="I579" s="69"/>
      <c r="J579" s="69"/>
      <c r="K579" s="69"/>
    </row>
    <row r="580" spans="3:11" ht="15">
      <c r="C580" s="69"/>
      <c r="D580" s="69"/>
      <c r="E580" s="69"/>
      <c r="F580" s="69"/>
      <c r="G580" s="69"/>
      <c r="H580" s="69"/>
      <c r="I580" s="69"/>
      <c r="J580" s="69"/>
      <c r="K580" s="69"/>
    </row>
    <row r="581" spans="3:11" ht="15">
      <c r="C581" s="69"/>
      <c r="D581" s="69"/>
      <c r="E581" s="69"/>
      <c r="F581" s="69"/>
      <c r="G581" s="69"/>
      <c r="H581" s="69"/>
      <c r="I581" s="69"/>
      <c r="J581" s="69"/>
      <c r="K581" s="69"/>
    </row>
    <row r="582" spans="3:11" ht="15">
      <c r="C582" s="69"/>
      <c r="D582" s="69"/>
      <c r="E582" s="69"/>
      <c r="F582" s="69"/>
      <c r="G582" s="69"/>
      <c r="H582" s="69"/>
      <c r="I582" s="69"/>
      <c r="J582" s="69"/>
      <c r="K582" s="69"/>
    </row>
    <row r="583" spans="3:11" ht="15">
      <c r="C583" s="69"/>
      <c r="D583" s="69"/>
      <c r="E583" s="69"/>
      <c r="F583" s="69"/>
      <c r="G583" s="69"/>
      <c r="H583" s="69"/>
      <c r="I583" s="69"/>
      <c r="J583" s="69"/>
      <c r="K583" s="69"/>
    </row>
    <row r="584" spans="3:11" ht="15">
      <c r="C584" s="69"/>
      <c r="D584" s="69"/>
      <c r="E584" s="69"/>
      <c r="F584" s="69"/>
      <c r="G584" s="69"/>
      <c r="H584" s="69"/>
      <c r="I584" s="69"/>
      <c r="J584" s="69"/>
      <c r="K584" s="69"/>
    </row>
    <row r="585" spans="3:11" ht="15">
      <c r="C585" s="69"/>
      <c r="D585" s="69"/>
      <c r="E585" s="69"/>
      <c r="F585" s="69"/>
      <c r="G585" s="69"/>
      <c r="H585" s="69"/>
      <c r="I585" s="69"/>
      <c r="J585" s="69"/>
      <c r="K585" s="69"/>
    </row>
    <row r="586" spans="3:11" ht="15">
      <c r="C586" s="69"/>
      <c r="D586" s="69"/>
      <c r="E586" s="69"/>
      <c r="F586" s="69"/>
      <c r="G586" s="69"/>
      <c r="H586" s="69"/>
      <c r="I586" s="69"/>
      <c r="J586" s="69"/>
      <c r="K586" s="69"/>
    </row>
    <row r="587" spans="3:11" ht="15">
      <c r="C587" s="69"/>
      <c r="D587" s="69"/>
      <c r="E587" s="69"/>
      <c r="F587" s="69"/>
      <c r="G587" s="69"/>
      <c r="H587" s="69"/>
      <c r="I587" s="69"/>
      <c r="J587" s="69"/>
      <c r="K587" s="69"/>
    </row>
    <row r="588" spans="3:11" ht="15">
      <c r="C588" s="69"/>
      <c r="D588" s="69"/>
      <c r="E588" s="69"/>
      <c r="F588" s="69"/>
      <c r="G588" s="69"/>
      <c r="H588" s="69"/>
      <c r="I588" s="69"/>
      <c r="J588" s="69"/>
      <c r="K588" s="69"/>
    </row>
    <row r="589" spans="3:11" ht="15">
      <c r="C589" s="69"/>
      <c r="D589" s="69"/>
      <c r="E589" s="69"/>
      <c r="F589" s="69"/>
      <c r="G589" s="69"/>
      <c r="H589" s="69"/>
      <c r="I589" s="69"/>
      <c r="J589" s="69"/>
      <c r="K589" s="69"/>
    </row>
    <row r="590" spans="3:11" ht="15">
      <c r="C590" s="69"/>
      <c r="D590" s="69"/>
      <c r="E590" s="69"/>
      <c r="F590" s="69"/>
      <c r="G590" s="69"/>
      <c r="H590" s="69"/>
      <c r="I590" s="69"/>
      <c r="J590" s="69"/>
      <c r="K590" s="69"/>
    </row>
    <row r="591" spans="3:11" ht="15">
      <c r="C591" s="69"/>
      <c r="D591" s="69"/>
      <c r="E591" s="69"/>
      <c r="F591" s="69"/>
      <c r="G591" s="69"/>
      <c r="H591" s="69"/>
      <c r="I591" s="69"/>
      <c r="J591" s="69"/>
      <c r="K591" s="69"/>
    </row>
    <row r="592" spans="3:11" ht="15">
      <c r="C592" s="69"/>
      <c r="D592" s="69"/>
      <c r="E592" s="69"/>
      <c r="F592" s="69"/>
      <c r="G592" s="69"/>
      <c r="H592" s="69"/>
      <c r="I592" s="69"/>
      <c r="J592" s="69"/>
      <c r="K592" s="69"/>
    </row>
    <row r="593" spans="3:11" ht="15">
      <c r="C593" s="69"/>
      <c r="D593" s="69"/>
      <c r="E593" s="69"/>
      <c r="F593" s="69"/>
      <c r="G593" s="69"/>
      <c r="H593" s="69"/>
      <c r="I593" s="69"/>
      <c r="J593" s="69"/>
      <c r="K593" s="69"/>
    </row>
    <row r="594" spans="3:11" ht="15">
      <c r="C594" s="69"/>
      <c r="D594" s="69"/>
      <c r="E594" s="69"/>
      <c r="F594" s="69"/>
      <c r="G594" s="69"/>
      <c r="H594" s="69"/>
      <c r="I594" s="69"/>
      <c r="J594" s="69"/>
      <c r="K594" s="69"/>
    </row>
    <row r="595" spans="3:11" ht="15">
      <c r="C595" s="69"/>
      <c r="D595" s="69"/>
      <c r="E595" s="69"/>
      <c r="F595" s="69"/>
      <c r="G595" s="69"/>
      <c r="H595" s="69"/>
      <c r="I595" s="69"/>
      <c r="J595" s="69"/>
      <c r="K595" s="69"/>
    </row>
    <row r="596" spans="3:11" ht="15">
      <c r="C596" s="69"/>
      <c r="D596" s="69"/>
      <c r="E596" s="69"/>
      <c r="F596" s="69"/>
      <c r="G596" s="69"/>
      <c r="H596" s="69"/>
      <c r="I596" s="69"/>
      <c r="J596" s="69"/>
      <c r="K596" s="69"/>
    </row>
    <row r="597" spans="3:11" ht="15">
      <c r="C597" s="69"/>
      <c r="D597" s="69"/>
      <c r="E597" s="69"/>
      <c r="F597" s="69"/>
      <c r="G597" s="69"/>
      <c r="H597" s="69"/>
      <c r="I597" s="69"/>
      <c r="J597" s="69"/>
      <c r="K597" s="69"/>
    </row>
    <row r="598" spans="3:11" ht="15">
      <c r="C598" s="69"/>
      <c r="D598" s="69"/>
      <c r="E598" s="69"/>
      <c r="F598" s="69"/>
      <c r="G598" s="69"/>
      <c r="H598" s="69"/>
      <c r="I598" s="69"/>
      <c r="J598" s="69"/>
      <c r="K598" s="69"/>
    </row>
    <row r="599" spans="3:11" ht="15">
      <c r="C599" s="69"/>
      <c r="D599" s="69"/>
      <c r="E599" s="69"/>
      <c r="F599" s="69"/>
      <c r="G599" s="69"/>
      <c r="H599" s="69"/>
      <c r="I599" s="69"/>
      <c r="J599" s="69"/>
      <c r="K599" s="69"/>
    </row>
    <row r="600" spans="3:11" ht="15">
      <c r="C600" s="69"/>
      <c r="D600" s="69"/>
      <c r="E600" s="69"/>
      <c r="F600" s="69"/>
      <c r="G600" s="69"/>
      <c r="H600" s="69"/>
      <c r="I600" s="69"/>
      <c r="J600" s="69"/>
      <c r="K600" s="69"/>
    </row>
    <row r="601" spans="3:11" ht="15">
      <c r="C601" s="69"/>
      <c r="D601" s="69"/>
      <c r="E601" s="69"/>
      <c r="F601" s="69"/>
      <c r="G601" s="69"/>
      <c r="H601" s="69"/>
      <c r="I601" s="69"/>
      <c r="J601" s="69"/>
      <c r="K601" s="69"/>
    </row>
    <row r="602" spans="3:11" ht="15">
      <c r="C602" s="69"/>
      <c r="D602" s="69"/>
      <c r="E602" s="69"/>
      <c r="F602" s="69"/>
      <c r="G602" s="69"/>
      <c r="H602" s="69"/>
      <c r="I602" s="69"/>
      <c r="J602" s="69"/>
      <c r="K602" s="69"/>
    </row>
    <row r="603" spans="3:11" ht="15">
      <c r="C603" s="69"/>
      <c r="D603" s="69"/>
      <c r="E603" s="69"/>
      <c r="F603" s="69"/>
      <c r="G603" s="69"/>
      <c r="H603" s="69"/>
      <c r="I603" s="69"/>
      <c r="J603" s="69"/>
      <c r="K603" s="69"/>
    </row>
    <row r="604" spans="3:11" ht="15">
      <c r="C604" s="69"/>
      <c r="D604" s="69"/>
      <c r="E604" s="69"/>
      <c r="F604" s="69"/>
      <c r="G604" s="69"/>
      <c r="H604" s="69"/>
      <c r="I604" s="69"/>
      <c r="J604" s="69"/>
      <c r="K604" s="69"/>
    </row>
    <row r="605" spans="3:11" ht="15">
      <c r="C605" s="69"/>
      <c r="D605" s="69"/>
      <c r="E605" s="69"/>
      <c r="F605" s="69"/>
      <c r="G605" s="69"/>
      <c r="H605" s="69"/>
      <c r="I605" s="69"/>
      <c r="J605" s="69"/>
      <c r="K605" s="69"/>
    </row>
    <row r="606" spans="3:11" ht="15">
      <c r="C606" s="69"/>
      <c r="D606" s="69"/>
      <c r="E606" s="69"/>
      <c r="F606" s="69"/>
      <c r="G606" s="69"/>
      <c r="H606" s="69"/>
      <c r="I606" s="69"/>
      <c r="J606" s="69"/>
      <c r="K606" s="69"/>
    </row>
    <row r="607" spans="3:11" ht="15">
      <c r="C607" s="69"/>
      <c r="D607" s="69"/>
      <c r="E607" s="69"/>
      <c r="F607" s="69"/>
      <c r="G607" s="69"/>
      <c r="H607" s="69"/>
      <c r="I607" s="69"/>
      <c r="J607" s="69"/>
      <c r="K607" s="69"/>
    </row>
    <row r="608" spans="3:11" ht="15">
      <c r="C608" s="69"/>
      <c r="D608" s="69"/>
      <c r="E608" s="69"/>
      <c r="F608" s="69"/>
      <c r="G608" s="69"/>
      <c r="H608" s="69"/>
      <c r="I608" s="69"/>
      <c r="J608" s="69"/>
      <c r="K608" s="69"/>
    </row>
    <row r="609" spans="3:11" ht="15">
      <c r="C609" s="69"/>
      <c r="D609" s="69"/>
      <c r="E609" s="69"/>
      <c r="F609" s="69"/>
      <c r="G609" s="69"/>
      <c r="H609" s="69"/>
      <c r="I609" s="69"/>
      <c r="J609" s="69"/>
      <c r="K609" s="69"/>
    </row>
    <row r="610" spans="3:11" ht="15">
      <c r="C610" s="69"/>
      <c r="D610" s="69"/>
      <c r="E610" s="69"/>
      <c r="F610" s="69"/>
      <c r="G610" s="69"/>
      <c r="H610" s="69"/>
      <c r="I610" s="69"/>
      <c r="J610" s="69"/>
      <c r="K610" s="69"/>
    </row>
    <row r="611" spans="3:11" ht="15">
      <c r="C611" s="69"/>
      <c r="D611" s="69"/>
      <c r="E611" s="69"/>
      <c r="F611" s="69"/>
      <c r="G611" s="69"/>
      <c r="H611" s="69"/>
      <c r="I611" s="69"/>
      <c r="J611" s="69"/>
      <c r="K611" s="69"/>
    </row>
    <row r="612" spans="3:11" ht="15">
      <c r="C612" s="69"/>
      <c r="D612" s="69"/>
      <c r="E612" s="69"/>
      <c r="F612" s="69"/>
      <c r="G612" s="69"/>
      <c r="H612" s="69"/>
      <c r="I612" s="69"/>
      <c r="J612" s="69"/>
      <c r="K612" s="69"/>
    </row>
    <row r="613" spans="3:11" ht="15">
      <c r="C613" s="69"/>
      <c r="D613" s="69"/>
      <c r="E613" s="69"/>
      <c r="F613" s="69"/>
      <c r="G613" s="69"/>
      <c r="H613" s="69"/>
      <c r="I613" s="69"/>
      <c r="J613" s="69"/>
      <c r="K613" s="69"/>
    </row>
    <row r="614" spans="3:11" ht="15">
      <c r="C614" s="69"/>
      <c r="D614" s="69"/>
      <c r="E614" s="69"/>
      <c r="F614" s="69"/>
      <c r="G614" s="69"/>
      <c r="H614" s="69"/>
      <c r="I614" s="69"/>
      <c r="J614" s="69"/>
      <c r="K614" s="69"/>
    </row>
    <row r="615" spans="3:11" ht="15">
      <c r="C615" s="69"/>
      <c r="D615" s="69"/>
      <c r="E615" s="69"/>
      <c r="F615" s="69"/>
      <c r="G615" s="69"/>
      <c r="H615" s="69"/>
      <c r="I615" s="69"/>
      <c r="J615" s="69"/>
      <c r="K615" s="69"/>
    </row>
    <row r="616" spans="3:11" ht="15">
      <c r="C616" s="69"/>
      <c r="D616" s="69"/>
      <c r="E616" s="69"/>
      <c r="F616" s="69"/>
      <c r="G616" s="69"/>
      <c r="H616" s="69"/>
      <c r="I616" s="69"/>
      <c r="J616" s="69"/>
      <c r="K616" s="69"/>
    </row>
    <row r="617" spans="3:11" ht="15">
      <c r="C617" s="69"/>
      <c r="D617" s="69"/>
      <c r="E617" s="69"/>
      <c r="F617" s="69"/>
      <c r="G617" s="69"/>
      <c r="H617" s="69"/>
      <c r="I617" s="69"/>
      <c r="J617" s="69"/>
      <c r="K617" s="69"/>
    </row>
    <row r="618" spans="3:11" ht="15">
      <c r="C618" s="69"/>
      <c r="D618" s="69"/>
      <c r="E618" s="69"/>
      <c r="F618" s="69"/>
      <c r="G618" s="69"/>
      <c r="H618" s="69"/>
      <c r="I618" s="69"/>
      <c r="J618" s="69"/>
      <c r="K618" s="69"/>
    </row>
    <row r="619" spans="3:11" ht="15">
      <c r="C619" s="69"/>
      <c r="D619" s="69"/>
      <c r="E619" s="69"/>
      <c r="F619" s="69"/>
      <c r="G619" s="69"/>
      <c r="H619" s="69"/>
      <c r="I619" s="69"/>
      <c r="J619" s="69"/>
      <c r="K619" s="69"/>
    </row>
    <row r="620" spans="3:11" ht="15">
      <c r="C620" s="69"/>
      <c r="D620" s="69"/>
      <c r="E620" s="69"/>
      <c r="F620" s="69"/>
      <c r="G620" s="69"/>
      <c r="H620" s="69"/>
      <c r="I620" s="69"/>
      <c r="J620" s="69"/>
      <c r="K620" s="69"/>
    </row>
    <row r="621" spans="3:11" ht="15">
      <c r="C621" s="69"/>
      <c r="D621" s="69"/>
      <c r="E621" s="69"/>
      <c r="F621" s="69"/>
      <c r="G621" s="69"/>
      <c r="H621" s="69"/>
      <c r="I621" s="69"/>
      <c r="J621" s="69"/>
      <c r="K621" s="69"/>
    </row>
    <row r="622" spans="3:11" ht="15">
      <c r="C622" s="69"/>
      <c r="D622" s="69"/>
      <c r="E622" s="69"/>
      <c r="F622" s="69"/>
      <c r="G622" s="69"/>
      <c r="H622" s="69"/>
      <c r="I622" s="69"/>
      <c r="J622" s="69"/>
      <c r="K622" s="69"/>
    </row>
    <row r="623" spans="3:11" ht="15">
      <c r="C623" s="69"/>
      <c r="D623" s="69"/>
      <c r="E623" s="69"/>
      <c r="F623" s="69"/>
      <c r="G623" s="69"/>
      <c r="H623" s="69"/>
      <c r="I623" s="69"/>
      <c r="J623" s="69"/>
      <c r="K623" s="69"/>
    </row>
    <row r="624" spans="3:11" ht="15">
      <c r="C624" s="69"/>
      <c r="D624" s="69"/>
      <c r="E624" s="69"/>
      <c r="F624" s="69"/>
      <c r="G624" s="69"/>
      <c r="H624" s="69"/>
      <c r="I624" s="69"/>
      <c r="J624" s="69"/>
      <c r="K624" s="69"/>
    </row>
    <row r="625" spans="3:11" ht="15">
      <c r="C625" s="69"/>
      <c r="D625" s="69"/>
      <c r="E625" s="69"/>
      <c r="F625" s="69"/>
      <c r="G625" s="69"/>
      <c r="H625" s="69"/>
      <c r="I625" s="69"/>
      <c r="J625" s="69"/>
      <c r="K625" s="69"/>
    </row>
    <row r="626" spans="3:11" ht="15">
      <c r="C626" s="69"/>
      <c r="D626" s="69"/>
      <c r="E626" s="69"/>
      <c r="F626" s="69"/>
      <c r="G626" s="69"/>
      <c r="H626" s="69"/>
      <c r="I626" s="69"/>
      <c r="J626" s="69"/>
      <c r="K626" s="69"/>
    </row>
    <row r="627" spans="3:11" ht="15">
      <c r="C627" s="69"/>
      <c r="D627" s="69"/>
      <c r="E627" s="69"/>
      <c r="F627" s="69"/>
      <c r="G627" s="69"/>
      <c r="H627" s="69"/>
      <c r="I627" s="69"/>
      <c r="J627" s="69"/>
      <c r="K627" s="69"/>
    </row>
    <row r="628" spans="3:11" ht="15">
      <c r="C628" s="69"/>
      <c r="D628" s="69"/>
      <c r="E628" s="69"/>
      <c r="F628" s="69"/>
      <c r="G628" s="69"/>
      <c r="H628" s="69"/>
      <c r="I628" s="69"/>
      <c r="J628" s="69"/>
      <c r="K628" s="69"/>
    </row>
    <row r="629" spans="3:11" ht="15">
      <c r="C629" s="69"/>
      <c r="D629" s="69"/>
      <c r="E629" s="69"/>
      <c r="F629" s="69"/>
      <c r="G629" s="69"/>
      <c r="H629" s="69"/>
      <c r="I629" s="69"/>
      <c r="J629" s="69"/>
      <c r="K629" s="69"/>
    </row>
    <row r="630" spans="3:11" ht="15">
      <c r="C630" s="69"/>
      <c r="D630" s="69"/>
      <c r="E630" s="69"/>
      <c r="F630" s="69"/>
      <c r="G630" s="69"/>
      <c r="H630" s="69"/>
      <c r="I630" s="69"/>
      <c r="J630" s="69"/>
      <c r="K630" s="69"/>
    </row>
    <row r="631" spans="3:11" ht="15">
      <c r="C631" s="69"/>
      <c r="D631" s="69"/>
      <c r="E631" s="69"/>
      <c r="F631" s="69"/>
      <c r="G631" s="69"/>
      <c r="H631" s="69"/>
      <c r="I631" s="69"/>
      <c r="J631" s="69"/>
      <c r="K631" s="69"/>
    </row>
    <row r="632" spans="3:11" ht="15">
      <c r="C632" s="69"/>
      <c r="D632" s="69"/>
      <c r="E632" s="69"/>
      <c r="F632" s="69"/>
      <c r="G632" s="69"/>
      <c r="H632" s="69"/>
      <c r="I632" s="69"/>
      <c r="J632" s="69"/>
      <c r="K632" s="69"/>
    </row>
    <row r="633" spans="3:11" ht="15">
      <c r="C633" s="69"/>
      <c r="D633" s="69"/>
      <c r="E633" s="69"/>
      <c r="F633" s="69"/>
      <c r="G633" s="69"/>
      <c r="H633" s="69"/>
      <c r="I633" s="69"/>
      <c r="J633" s="69"/>
      <c r="K633" s="69"/>
    </row>
    <row r="634" spans="3:11" ht="15">
      <c r="C634" s="69"/>
      <c r="D634" s="69"/>
      <c r="E634" s="69"/>
      <c r="F634" s="69"/>
      <c r="G634" s="69"/>
      <c r="H634" s="69"/>
      <c r="I634" s="69"/>
      <c r="J634" s="69"/>
      <c r="K634" s="69"/>
    </row>
    <row r="635" spans="3:11" ht="15">
      <c r="C635" s="69"/>
      <c r="D635" s="69"/>
      <c r="E635" s="69"/>
      <c r="F635" s="69"/>
      <c r="G635" s="69"/>
      <c r="H635" s="69"/>
      <c r="I635" s="69"/>
      <c r="J635" s="69"/>
      <c r="K635" s="69"/>
    </row>
    <row r="636" spans="3:11" ht="15">
      <c r="C636" s="69"/>
      <c r="D636" s="69"/>
      <c r="E636" s="69"/>
      <c r="F636" s="69"/>
      <c r="G636" s="69"/>
      <c r="H636" s="69"/>
      <c r="I636" s="69"/>
      <c r="J636" s="69"/>
      <c r="K636" s="69"/>
    </row>
    <row r="637" spans="3:11" ht="15">
      <c r="C637" s="69"/>
      <c r="D637" s="69"/>
      <c r="E637" s="69"/>
      <c r="F637" s="69"/>
      <c r="G637" s="69"/>
      <c r="H637" s="69"/>
      <c r="I637" s="69"/>
      <c r="J637" s="69"/>
      <c r="K637" s="69"/>
    </row>
    <row r="638" spans="3:11" ht="15">
      <c r="C638" s="69"/>
      <c r="D638" s="69"/>
      <c r="E638" s="69"/>
      <c r="F638" s="69"/>
      <c r="G638" s="69"/>
      <c r="H638" s="69"/>
      <c r="I638" s="69"/>
      <c r="J638" s="69"/>
      <c r="K638" s="69"/>
    </row>
    <row r="639" spans="3:11" ht="15">
      <c r="C639" s="69"/>
      <c r="D639" s="69"/>
      <c r="E639" s="69"/>
      <c r="F639" s="69"/>
      <c r="G639" s="69"/>
      <c r="H639" s="69"/>
      <c r="I639" s="69"/>
      <c r="J639" s="69"/>
      <c r="K639" s="69"/>
    </row>
    <row r="640" spans="3:11" ht="15">
      <c r="C640" s="69"/>
      <c r="D640" s="69"/>
      <c r="E640" s="69"/>
      <c r="F640" s="69"/>
      <c r="G640" s="69"/>
      <c r="H640" s="69"/>
      <c r="I640" s="69"/>
      <c r="J640" s="69"/>
      <c r="K640" s="69"/>
    </row>
    <row r="641" spans="3:11" ht="15">
      <c r="C641" s="69"/>
      <c r="D641" s="69"/>
      <c r="E641" s="69"/>
      <c r="F641" s="69"/>
      <c r="G641" s="69"/>
      <c r="H641" s="69"/>
      <c r="I641" s="69"/>
      <c r="J641" s="69"/>
      <c r="K641" s="69"/>
    </row>
    <row r="642" spans="3:11" ht="15">
      <c r="C642" s="69"/>
      <c r="D642" s="69"/>
      <c r="E642" s="69"/>
      <c r="F642" s="69"/>
      <c r="G642" s="69"/>
      <c r="H642" s="69"/>
      <c r="I642" s="69"/>
      <c r="J642" s="69"/>
      <c r="K642" s="69"/>
    </row>
    <row r="643" spans="3:11" ht="15">
      <c r="C643" s="69"/>
      <c r="D643" s="69"/>
      <c r="E643" s="69"/>
      <c r="F643" s="69"/>
      <c r="G643" s="69"/>
      <c r="H643" s="69"/>
      <c r="I643" s="69"/>
      <c r="J643" s="69"/>
      <c r="K643" s="69"/>
    </row>
    <row r="644" spans="3:11" ht="15">
      <c r="C644" s="69"/>
      <c r="D644" s="69"/>
      <c r="E644" s="69"/>
      <c r="F644" s="69"/>
      <c r="G644" s="69"/>
      <c r="H644" s="69"/>
      <c r="I644" s="69"/>
      <c r="J644" s="69"/>
      <c r="K644" s="69"/>
    </row>
    <row r="645" spans="3:11" ht="15">
      <c r="C645" s="69"/>
      <c r="D645" s="69"/>
      <c r="E645" s="69"/>
      <c r="F645" s="69"/>
      <c r="G645" s="69"/>
      <c r="H645" s="69"/>
      <c r="I645" s="69"/>
      <c r="J645" s="69"/>
      <c r="K645" s="69"/>
    </row>
    <row r="646" spans="3:11" ht="15">
      <c r="C646" s="69"/>
      <c r="D646" s="69"/>
      <c r="E646" s="69"/>
      <c r="F646" s="69"/>
      <c r="G646" s="69"/>
      <c r="H646" s="69"/>
      <c r="I646" s="69"/>
      <c r="J646" s="69"/>
      <c r="K646" s="69"/>
    </row>
    <row r="647" spans="3:11" ht="15">
      <c r="C647" s="69"/>
      <c r="D647" s="69"/>
      <c r="E647" s="69"/>
      <c r="F647" s="69"/>
      <c r="G647" s="69"/>
      <c r="H647" s="69"/>
      <c r="I647" s="69"/>
      <c r="J647" s="69"/>
      <c r="K647" s="69"/>
    </row>
    <row r="648" spans="3:11" ht="15">
      <c r="C648" s="69"/>
      <c r="D648" s="69"/>
      <c r="E648" s="69"/>
      <c r="F648" s="69"/>
      <c r="G648" s="69"/>
      <c r="H648" s="69"/>
      <c r="I648" s="69"/>
      <c r="J648" s="69"/>
      <c r="K648" s="69"/>
    </row>
  </sheetData>
  <sheetProtection/>
  <mergeCells count="1">
    <mergeCell ref="A1:K1"/>
  </mergeCells>
  <conditionalFormatting sqref="C13:K37">
    <cfRule type="cellIs" priority="1" dxfId="21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8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46.75390625" style="11" customWidth="1"/>
    <col min="2" max="2" width="7.25390625" style="11" customWidth="1"/>
    <col min="3" max="4" width="13.375" style="11" customWidth="1"/>
    <col min="5" max="5" width="18.375" style="11" customWidth="1"/>
    <col min="6" max="6" width="13.75390625" style="11" customWidth="1"/>
    <col min="7" max="7" width="12.75390625" style="11" customWidth="1"/>
    <col min="8" max="8" width="10.75390625" style="11" customWidth="1"/>
    <col min="9" max="9" width="13.75390625" style="11" customWidth="1"/>
    <col min="10" max="11" width="12.75390625" style="11" customWidth="1"/>
    <col min="12" max="12" width="14.25390625" style="11" customWidth="1"/>
    <col min="13" max="14" width="12.75390625" style="11" customWidth="1"/>
    <col min="15" max="15" width="9.375" style="11" customWidth="1"/>
    <col min="16" max="16" width="12.875" style="11" customWidth="1"/>
    <col min="17" max="17" width="15.00390625" style="11" customWidth="1"/>
    <col min="18" max="16384" width="9.125" style="11" customWidth="1"/>
  </cols>
  <sheetData>
    <row r="1" spans="1:17" ht="15">
      <c r="A1" s="686" t="s">
        <v>1084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</row>
    <row r="2" spans="1:17" ht="15">
      <c r="A2" s="9" t="e">
        <f>#REF!</f>
        <v>#REF!</v>
      </c>
      <c r="P2" s="267"/>
      <c r="Q2" s="268" t="s">
        <v>350</v>
      </c>
    </row>
    <row r="3" spans="1:17" ht="15">
      <c r="A3" s="14" t="s">
        <v>1085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 t="s">
        <v>1086</v>
      </c>
      <c r="Q3" s="13" t="s">
        <v>838</v>
      </c>
    </row>
    <row r="4" spans="1:17" ht="15">
      <c r="A4" s="9" t="e">
        <f>#REF!</f>
        <v>#REF!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 t="e">
        <f>#REF!</f>
        <v>#REF!</v>
      </c>
      <c r="Q4" s="15" t="e">
        <f>#REF!</f>
        <v>#REF!</v>
      </c>
    </row>
    <row r="5" spans="1:17" ht="15.75" customHeight="1">
      <c r="A5" s="14" t="s">
        <v>837</v>
      </c>
      <c r="B5" s="14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9.5" customHeight="1">
      <c r="A6" s="114" t="s">
        <v>351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7" ht="12.75" customHeight="1">
      <c r="A7" s="669" t="e">
        <f>CONCATENATE("of ",A2)</f>
        <v>#REF!</v>
      </c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</row>
    <row r="8" spans="1:17" ht="10.5" customHeight="1">
      <c r="A8" s="669" t="e">
        <f>CONCATENATE("as of ",#REF!)</f>
        <v>#REF!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</row>
    <row r="9" spans="1:17" ht="12" customHeight="1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Q9" s="243" t="s">
        <v>314</v>
      </c>
    </row>
    <row r="10" spans="1:17" s="24" customFormat="1" ht="10.5" customHeight="1">
      <c r="A10" s="244"/>
      <c r="B10" s="269"/>
      <c r="C10" s="21" t="s">
        <v>352</v>
      </c>
      <c r="D10" s="22"/>
      <c r="E10" s="22"/>
      <c r="F10" s="270"/>
      <c r="G10" s="21" t="s">
        <v>353</v>
      </c>
      <c r="H10" s="270"/>
      <c r="I10" s="269" t="s">
        <v>354</v>
      </c>
      <c r="J10" s="21" t="s">
        <v>355</v>
      </c>
      <c r="K10" s="22"/>
      <c r="L10" s="22"/>
      <c r="M10" s="22"/>
      <c r="N10" s="22"/>
      <c r="O10" s="22"/>
      <c r="P10" s="270"/>
      <c r="Q10" s="271"/>
    </row>
    <row r="11" spans="1:17" s="24" customFormat="1" ht="10.5" customHeight="1">
      <c r="A11" s="248" t="s">
        <v>315</v>
      </c>
      <c r="B11" s="272" t="s">
        <v>1089</v>
      </c>
      <c r="C11" s="272" t="s">
        <v>356</v>
      </c>
      <c r="D11" s="272" t="s">
        <v>357</v>
      </c>
      <c r="E11" s="272" t="s">
        <v>358</v>
      </c>
      <c r="F11" s="272" t="s">
        <v>359</v>
      </c>
      <c r="G11" s="272"/>
      <c r="H11" s="272"/>
      <c r="I11" s="272" t="s">
        <v>360</v>
      </c>
      <c r="J11" s="273" t="s">
        <v>361</v>
      </c>
      <c r="K11" s="273" t="s">
        <v>362</v>
      </c>
      <c r="L11" s="273" t="s">
        <v>363</v>
      </c>
      <c r="M11" s="273" t="s">
        <v>364</v>
      </c>
      <c r="N11" s="274" t="s">
        <v>353</v>
      </c>
      <c r="O11" s="275"/>
      <c r="P11" s="273" t="s">
        <v>365</v>
      </c>
      <c r="Q11" s="276" t="s">
        <v>366</v>
      </c>
    </row>
    <row r="12" spans="1:17" s="24" customFormat="1" ht="10.5" customHeight="1">
      <c r="A12" s="248"/>
      <c r="B12" s="272"/>
      <c r="C12" s="277" t="s">
        <v>983</v>
      </c>
      <c r="D12" s="272" t="s">
        <v>367</v>
      </c>
      <c r="E12" s="272" t="s">
        <v>367</v>
      </c>
      <c r="F12" s="277" t="s">
        <v>986</v>
      </c>
      <c r="G12" s="272" t="s">
        <v>368</v>
      </c>
      <c r="H12" s="272" t="s">
        <v>369</v>
      </c>
      <c r="I12" s="272"/>
      <c r="J12" s="272" t="s">
        <v>370</v>
      </c>
      <c r="K12" s="272" t="s">
        <v>371</v>
      </c>
      <c r="L12" s="272" t="s">
        <v>367</v>
      </c>
      <c r="M12" s="272" t="s">
        <v>371</v>
      </c>
      <c r="N12" s="272" t="s">
        <v>372</v>
      </c>
      <c r="O12" s="272" t="s">
        <v>369</v>
      </c>
      <c r="P12" s="272" t="s">
        <v>373</v>
      </c>
      <c r="Q12" s="276" t="s">
        <v>374</v>
      </c>
    </row>
    <row r="13" spans="1:17" s="24" customFormat="1" ht="10.5" customHeight="1">
      <c r="A13" s="248"/>
      <c r="B13" s="272"/>
      <c r="C13" s="278"/>
      <c r="D13" s="279" t="s">
        <v>371</v>
      </c>
      <c r="E13" s="279" t="s">
        <v>371</v>
      </c>
      <c r="F13" s="280" t="s">
        <v>990</v>
      </c>
      <c r="G13" s="279"/>
      <c r="H13" s="279"/>
      <c r="I13" s="281" t="s">
        <v>991</v>
      </c>
      <c r="J13" s="26" t="s">
        <v>371</v>
      </c>
      <c r="K13" s="26"/>
      <c r="L13" s="26" t="s">
        <v>371</v>
      </c>
      <c r="M13" s="281" t="s">
        <v>992</v>
      </c>
      <c r="N13" s="26"/>
      <c r="O13" s="26"/>
      <c r="P13" s="281" t="s">
        <v>993</v>
      </c>
      <c r="Q13" s="282" t="s">
        <v>994</v>
      </c>
    </row>
    <row r="14" spans="1:17" s="24" customFormat="1" ht="10.5" customHeight="1">
      <c r="A14" s="251" t="s">
        <v>845</v>
      </c>
      <c r="B14" s="39" t="s">
        <v>846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39">
        <v>6</v>
      </c>
      <c r="I14" s="39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39">
        <v>13</v>
      </c>
      <c r="P14" s="39">
        <v>14</v>
      </c>
      <c r="Q14" s="40">
        <v>15</v>
      </c>
    </row>
    <row r="15" spans="1:17" s="43" customFormat="1" ht="13.5" customHeight="1">
      <c r="A15" s="283" t="s">
        <v>375</v>
      </c>
      <c r="B15" s="73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/>
      <c r="Q15" s="286"/>
    </row>
    <row r="16" spans="1:17" s="43" customFormat="1" ht="12" customHeight="1">
      <c r="A16" s="84" t="s">
        <v>376</v>
      </c>
      <c r="B16" s="257">
        <v>1001</v>
      </c>
      <c r="C16" s="258">
        <f>СДА!C15</f>
        <v>0</v>
      </c>
      <c r="D16" s="258">
        <f>СДА!D15</f>
        <v>0</v>
      </c>
      <c r="E16" s="258">
        <f>СДА!E15</f>
        <v>0</v>
      </c>
      <c r="F16" s="72">
        <f>C16+D16-E16</f>
        <v>0</v>
      </c>
      <c r="G16" s="258">
        <f>СДА!G15</f>
        <v>0</v>
      </c>
      <c r="H16" s="258">
        <f>СДА!H15</f>
        <v>0</v>
      </c>
      <c r="I16" s="72">
        <f>F16+G16-H16</f>
        <v>0</v>
      </c>
      <c r="J16" s="258">
        <f>СДА!J15</f>
        <v>0</v>
      </c>
      <c r="K16" s="258">
        <f>СДА!K15</f>
        <v>0</v>
      </c>
      <c r="L16" s="258">
        <f>СДА!L15</f>
        <v>0</v>
      </c>
      <c r="M16" s="72">
        <f>J16+K16-L16</f>
        <v>0</v>
      </c>
      <c r="N16" s="258">
        <f>СДА!N15</f>
        <v>0</v>
      </c>
      <c r="O16" s="258">
        <f>СДА!O15</f>
        <v>0</v>
      </c>
      <c r="P16" s="111">
        <f>M16+N16-O16</f>
        <v>0</v>
      </c>
      <c r="Q16" s="262">
        <f>I16-P16</f>
        <v>0</v>
      </c>
    </row>
    <row r="17" spans="1:17" s="43" customFormat="1" ht="12" customHeight="1">
      <c r="A17" s="84" t="s">
        <v>377</v>
      </c>
      <c r="B17" s="257">
        <v>1002</v>
      </c>
      <c r="C17" s="258">
        <f>СДА!C16</f>
        <v>0</v>
      </c>
      <c r="D17" s="258">
        <f>СДА!D16</f>
        <v>0</v>
      </c>
      <c r="E17" s="258">
        <f>СДА!E16</f>
        <v>0</v>
      </c>
      <c r="F17" s="72">
        <f aca="true" t="shared" si="0" ref="F17:F23">C17+D17-E17</f>
        <v>0</v>
      </c>
      <c r="G17" s="258">
        <f>СДА!G16</f>
        <v>0</v>
      </c>
      <c r="H17" s="258">
        <f>СДА!H16</f>
        <v>0</v>
      </c>
      <c r="I17" s="72">
        <f aca="true" t="shared" si="1" ref="I17:I23">F17+G17-H17</f>
        <v>0</v>
      </c>
      <c r="J17" s="258">
        <f>СДА!J16</f>
        <v>0</v>
      </c>
      <c r="K17" s="258">
        <f>СДА!K16</f>
        <v>0</v>
      </c>
      <c r="L17" s="258">
        <f>СДА!L16</f>
        <v>0</v>
      </c>
      <c r="M17" s="72">
        <f aca="true" t="shared" si="2" ref="M17:M23">J17+K17-L17</f>
        <v>0</v>
      </c>
      <c r="N17" s="258">
        <f>СДА!N16</f>
        <v>0</v>
      </c>
      <c r="O17" s="258">
        <f>СДА!O16</f>
        <v>0</v>
      </c>
      <c r="P17" s="111">
        <f aca="true" t="shared" si="3" ref="P17:P23">M17+N17-O17</f>
        <v>0</v>
      </c>
      <c r="Q17" s="262">
        <f aca="true" t="shared" si="4" ref="Q17:Q23">I17-P17</f>
        <v>0</v>
      </c>
    </row>
    <row r="18" spans="1:17" s="43" customFormat="1" ht="12" customHeight="1">
      <c r="A18" s="84" t="s">
        <v>378</v>
      </c>
      <c r="B18" s="257">
        <v>1003</v>
      </c>
      <c r="C18" s="258">
        <f>СДА!C17</f>
        <v>0</v>
      </c>
      <c r="D18" s="258">
        <f>СДА!D17</f>
        <v>0</v>
      </c>
      <c r="E18" s="258">
        <f>СДА!E17</f>
        <v>0</v>
      </c>
      <c r="F18" s="72">
        <f t="shared" si="0"/>
        <v>0</v>
      </c>
      <c r="G18" s="258">
        <f>СДА!G17</f>
        <v>0</v>
      </c>
      <c r="H18" s="258">
        <f>СДА!H17</f>
        <v>0</v>
      </c>
      <c r="I18" s="72">
        <f t="shared" si="1"/>
        <v>0</v>
      </c>
      <c r="J18" s="258">
        <f>СДА!J17</f>
        <v>0</v>
      </c>
      <c r="K18" s="258">
        <f>СДА!K17</f>
        <v>0</v>
      </c>
      <c r="L18" s="258">
        <f>СДА!L17</f>
        <v>0</v>
      </c>
      <c r="M18" s="72">
        <f t="shared" si="2"/>
        <v>0</v>
      </c>
      <c r="N18" s="258">
        <f>СДА!N17</f>
        <v>0</v>
      </c>
      <c r="O18" s="258">
        <f>СДА!O17</f>
        <v>0</v>
      </c>
      <c r="P18" s="111">
        <f t="shared" si="3"/>
        <v>0</v>
      </c>
      <c r="Q18" s="262">
        <f t="shared" si="4"/>
        <v>0</v>
      </c>
    </row>
    <row r="19" spans="1:17" s="43" customFormat="1" ht="12" customHeight="1">
      <c r="A19" s="84" t="s">
        <v>379</v>
      </c>
      <c r="B19" s="257">
        <v>1004</v>
      </c>
      <c r="C19" s="258">
        <f>СДА!C18</f>
        <v>0</v>
      </c>
      <c r="D19" s="258">
        <f>СДА!D18</f>
        <v>0</v>
      </c>
      <c r="E19" s="258">
        <f>СДА!E18</f>
        <v>0</v>
      </c>
      <c r="F19" s="72">
        <f t="shared" si="0"/>
        <v>0</v>
      </c>
      <c r="G19" s="258">
        <f>СДА!G18</f>
        <v>0</v>
      </c>
      <c r="H19" s="258">
        <f>СДА!H18</f>
        <v>0</v>
      </c>
      <c r="I19" s="72">
        <f t="shared" si="1"/>
        <v>0</v>
      </c>
      <c r="J19" s="258">
        <f>СДА!J18</f>
        <v>0</v>
      </c>
      <c r="K19" s="258">
        <f>СДА!K18</f>
        <v>0</v>
      </c>
      <c r="L19" s="258">
        <f>СДА!L18</f>
        <v>0</v>
      </c>
      <c r="M19" s="72">
        <f t="shared" si="2"/>
        <v>0</v>
      </c>
      <c r="N19" s="258">
        <f>СДА!N18</f>
        <v>0</v>
      </c>
      <c r="O19" s="258">
        <f>СДА!O18</f>
        <v>0</v>
      </c>
      <c r="P19" s="111">
        <f t="shared" si="3"/>
        <v>0</v>
      </c>
      <c r="Q19" s="262">
        <f t="shared" si="4"/>
        <v>0</v>
      </c>
    </row>
    <row r="20" spans="1:17" s="43" customFormat="1" ht="12" customHeight="1">
      <c r="A20" s="84" t="s">
        <v>380</v>
      </c>
      <c r="B20" s="257">
        <v>1005</v>
      </c>
      <c r="C20" s="258">
        <f>СДА!C19</f>
        <v>0</v>
      </c>
      <c r="D20" s="258">
        <f>СДА!D19</f>
        <v>0</v>
      </c>
      <c r="E20" s="258">
        <f>СДА!E19</f>
        <v>0</v>
      </c>
      <c r="F20" s="72">
        <f t="shared" si="0"/>
        <v>0</v>
      </c>
      <c r="G20" s="258">
        <f>СДА!G19</f>
        <v>0</v>
      </c>
      <c r="H20" s="258">
        <f>СДА!H19</f>
        <v>0</v>
      </c>
      <c r="I20" s="72">
        <f t="shared" si="1"/>
        <v>0</v>
      </c>
      <c r="J20" s="258">
        <f>СДА!J19</f>
        <v>0</v>
      </c>
      <c r="K20" s="258">
        <f>СДА!K19</f>
        <v>0</v>
      </c>
      <c r="L20" s="258">
        <f>СДА!L19</f>
        <v>0</v>
      </c>
      <c r="M20" s="72">
        <f t="shared" si="2"/>
        <v>0</v>
      </c>
      <c r="N20" s="258">
        <f>СДА!N19</f>
        <v>0</v>
      </c>
      <c r="O20" s="258">
        <f>СДА!O19</f>
        <v>0</v>
      </c>
      <c r="P20" s="111">
        <f t="shared" si="3"/>
        <v>0</v>
      </c>
      <c r="Q20" s="262">
        <f t="shared" si="4"/>
        <v>0</v>
      </c>
    </row>
    <row r="21" spans="1:17" s="43" customFormat="1" ht="12" customHeight="1">
      <c r="A21" s="84" t="s">
        <v>381</v>
      </c>
      <c r="B21" s="257">
        <v>1006</v>
      </c>
      <c r="C21" s="258">
        <f>СДА!C20</f>
        <v>0</v>
      </c>
      <c r="D21" s="258">
        <f>СДА!D20</f>
        <v>0</v>
      </c>
      <c r="E21" s="258">
        <f>СДА!E20</f>
        <v>0</v>
      </c>
      <c r="F21" s="72">
        <f t="shared" si="0"/>
        <v>0</v>
      </c>
      <c r="G21" s="258">
        <f>СДА!G20</f>
        <v>0</v>
      </c>
      <c r="H21" s="258">
        <f>СДА!H20</f>
        <v>0</v>
      </c>
      <c r="I21" s="72">
        <f t="shared" si="1"/>
        <v>0</v>
      </c>
      <c r="J21" s="258">
        <f>СДА!J20</f>
        <v>0</v>
      </c>
      <c r="K21" s="258">
        <f>СДА!K20</f>
        <v>0</v>
      </c>
      <c r="L21" s="258">
        <f>СДА!L20</f>
        <v>0</v>
      </c>
      <c r="M21" s="72">
        <f t="shared" si="2"/>
        <v>0</v>
      </c>
      <c r="N21" s="258">
        <f>СДА!N20</f>
        <v>0</v>
      </c>
      <c r="O21" s="258">
        <f>СДА!O20</f>
        <v>0</v>
      </c>
      <c r="P21" s="111">
        <f t="shared" si="3"/>
        <v>0</v>
      </c>
      <c r="Q21" s="262">
        <f t="shared" si="4"/>
        <v>0</v>
      </c>
    </row>
    <row r="22" spans="1:17" s="43" customFormat="1" ht="12" customHeight="1">
      <c r="A22" s="84" t="s">
        <v>382</v>
      </c>
      <c r="B22" s="257">
        <v>1007</v>
      </c>
      <c r="C22" s="258">
        <f>СДА!C21</f>
        <v>0</v>
      </c>
      <c r="D22" s="258">
        <f>СДА!D21</f>
        <v>0</v>
      </c>
      <c r="E22" s="258">
        <f>СДА!E21</f>
        <v>459</v>
      </c>
      <c r="F22" s="72">
        <f t="shared" si="0"/>
        <v>-459</v>
      </c>
      <c r="G22" s="258">
        <f>СДА!G21</f>
        <v>0</v>
      </c>
      <c r="H22" s="258">
        <f>СДА!H21</f>
        <v>459</v>
      </c>
      <c r="I22" s="72">
        <f t="shared" si="1"/>
        <v>-918</v>
      </c>
      <c r="J22" s="258">
        <f>СДА!J21</f>
        <v>0</v>
      </c>
      <c r="K22" s="258">
        <f>СДА!K21</f>
        <v>0</v>
      </c>
      <c r="L22" s="258">
        <f>СДА!L21</f>
        <v>0</v>
      </c>
      <c r="M22" s="72">
        <f t="shared" si="2"/>
        <v>0</v>
      </c>
      <c r="N22" s="258">
        <f>СДА!N21</f>
        <v>0</v>
      </c>
      <c r="O22" s="258">
        <f>СДА!O21</f>
        <v>0</v>
      </c>
      <c r="P22" s="111">
        <f t="shared" si="3"/>
        <v>0</v>
      </c>
      <c r="Q22" s="262">
        <f t="shared" si="4"/>
        <v>-918</v>
      </c>
    </row>
    <row r="23" spans="1:17" s="43" customFormat="1" ht="12" customHeight="1">
      <c r="A23" s="84" t="s">
        <v>383</v>
      </c>
      <c r="B23" s="257">
        <v>1008</v>
      </c>
      <c r="C23" s="258">
        <f>СДА!C22</f>
        <v>0</v>
      </c>
      <c r="D23" s="258">
        <f>СДА!D22</f>
        <v>0</v>
      </c>
      <c r="E23" s="258">
        <f>СДА!E22</f>
        <v>459</v>
      </c>
      <c r="F23" s="72">
        <f t="shared" si="0"/>
        <v>-459</v>
      </c>
      <c r="G23" s="258">
        <f>СДА!G22</f>
        <v>0</v>
      </c>
      <c r="H23" s="258">
        <f>СДА!H22</f>
        <v>459</v>
      </c>
      <c r="I23" s="72">
        <f t="shared" si="1"/>
        <v>-918</v>
      </c>
      <c r="J23" s="258">
        <f>СДА!J22</f>
        <v>0</v>
      </c>
      <c r="K23" s="258">
        <f>СДА!K22</f>
        <v>0</v>
      </c>
      <c r="L23" s="258">
        <f>СДА!L22</f>
        <v>0</v>
      </c>
      <c r="M23" s="72">
        <f t="shared" si="2"/>
        <v>0</v>
      </c>
      <c r="N23" s="258">
        <f>СДА!N22</f>
        <v>0</v>
      </c>
      <c r="O23" s="258">
        <f>СДА!O22</f>
        <v>0</v>
      </c>
      <c r="P23" s="111">
        <f t="shared" si="3"/>
        <v>0</v>
      </c>
      <c r="Q23" s="262">
        <f t="shared" si="4"/>
        <v>-918</v>
      </c>
    </row>
    <row r="24" spans="1:17" s="43" customFormat="1" ht="12" customHeight="1">
      <c r="A24" s="84" t="s">
        <v>384</v>
      </c>
      <c r="B24" s="257">
        <v>1009</v>
      </c>
      <c r="C24" s="258">
        <f>СДА!C23</f>
        <v>0</v>
      </c>
      <c r="D24" s="258">
        <f>СДА!D23</f>
        <v>0</v>
      </c>
      <c r="E24" s="258">
        <f>СДА!E23</f>
        <v>0</v>
      </c>
      <c r="F24" s="72">
        <f>C24+D24-E24</f>
        <v>0</v>
      </c>
      <c r="G24" s="258">
        <f>СДА!G23</f>
        <v>0</v>
      </c>
      <c r="H24" s="258">
        <f>СДА!H23</f>
        <v>0</v>
      </c>
      <c r="I24" s="72">
        <f>F24+G24-H24</f>
        <v>0</v>
      </c>
      <c r="J24" s="258">
        <f>СДА!J23</f>
        <v>0</v>
      </c>
      <c r="K24" s="258">
        <f>СДА!K23</f>
        <v>0</v>
      </c>
      <c r="L24" s="258">
        <f>СДА!L23</f>
        <v>0</v>
      </c>
      <c r="M24" s="72">
        <f>J24+K24-L24</f>
        <v>0</v>
      </c>
      <c r="N24" s="258">
        <f>СДА!N23</f>
        <v>0</v>
      </c>
      <c r="O24" s="258">
        <f>СДА!O23</f>
        <v>0</v>
      </c>
      <c r="P24" s="111">
        <f>M24+N24-O24</f>
        <v>0</v>
      </c>
      <c r="Q24" s="262">
        <f>I24-P24</f>
        <v>0</v>
      </c>
    </row>
    <row r="25" spans="1:17" s="43" customFormat="1" ht="12" customHeight="1">
      <c r="A25" s="84" t="s">
        <v>637</v>
      </c>
      <c r="B25" s="257">
        <v>1010</v>
      </c>
      <c r="C25" s="258">
        <f>СДА!C25</f>
        <v>0</v>
      </c>
      <c r="D25" s="258">
        <f>СДА!D25</f>
        <v>0</v>
      </c>
      <c r="E25" s="258">
        <f>СДА!E25</f>
        <v>10368</v>
      </c>
      <c r="F25" s="72">
        <f>C25+D25-E25</f>
        <v>-10368</v>
      </c>
      <c r="G25" s="258">
        <f>СДА!G25</f>
        <v>0</v>
      </c>
      <c r="H25" s="258">
        <f>СДА!H25</f>
        <v>10368</v>
      </c>
      <c r="I25" s="72">
        <f>F25+G25-H25</f>
        <v>-20736</v>
      </c>
      <c r="J25" s="258">
        <f>СДА!J25</f>
        <v>106</v>
      </c>
      <c r="K25" s="258">
        <f>СДА!K25</f>
        <v>0</v>
      </c>
      <c r="L25" s="258">
        <f>СДА!L25</f>
        <v>6965</v>
      </c>
      <c r="M25" s="72">
        <f>J25+K25-L25</f>
        <v>-6859</v>
      </c>
      <c r="N25" s="258">
        <f>СДА!N25</f>
        <v>0</v>
      </c>
      <c r="O25" s="258">
        <f>СДА!O25</f>
        <v>6965</v>
      </c>
      <c r="P25" s="111">
        <f>M25+N25-O25</f>
        <v>-13824</v>
      </c>
      <c r="Q25" s="262">
        <f>I25-P25</f>
        <v>-6912</v>
      </c>
    </row>
    <row r="26" spans="1:17" s="43" customFormat="1" ht="12" customHeight="1">
      <c r="A26" s="229" t="s">
        <v>385</v>
      </c>
      <c r="B26" s="287">
        <v>1015</v>
      </c>
      <c r="C26" s="288">
        <f>SUM(C16:C25)</f>
        <v>0</v>
      </c>
      <c r="D26" s="288">
        <f aca="true" t="shared" si="5" ref="D26:Q26">SUM(D16:D25)</f>
        <v>0</v>
      </c>
      <c r="E26" s="288">
        <f t="shared" si="5"/>
        <v>11286</v>
      </c>
      <c r="F26" s="288">
        <f t="shared" si="5"/>
        <v>-11286</v>
      </c>
      <c r="G26" s="288">
        <f t="shared" si="5"/>
        <v>0</v>
      </c>
      <c r="H26" s="288">
        <f t="shared" si="5"/>
        <v>11286</v>
      </c>
      <c r="I26" s="288">
        <f t="shared" si="5"/>
        <v>-22572</v>
      </c>
      <c r="J26" s="288">
        <f t="shared" si="5"/>
        <v>106</v>
      </c>
      <c r="K26" s="288">
        <f t="shared" si="5"/>
        <v>0</v>
      </c>
      <c r="L26" s="288">
        <f t="shared" si="5"/>
        <v>6965</v>
      </c>
      <c r="M26" s="288">
        <f t="shared" si="5"/>
        <v>-6859</v>
      </c>
      <c r="N26" s="288">
        <f t="shared" si="5"/>
        <v>0</v>
      </c>
      <c r="O26" s="288">
        <f t="shared" si="5"/>
        <v>6965</v>
      </c>
      <c r="P26" s="288">
        <f t="shared" si="5"/>
        <v>-13824</v>
      </c>
      <c r="Q26" s="291">
        <f t="shared" si="5"/>
        <v>-8748</v>
      </c>
    </row>
    <row r="27" spans="1:17" s="43" customFormat="1" ht="13.5" customHeight="1">
      <c r="A27" s="80" t="s">
        <v>386</v>
      </c>
      <c r="B27" s="261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112"/>
      <c r="Q27" s="289"/>
    </row>
    <row r="28" spans="1:17" s="43" customFormat="1" ht="12" customHeight="1">
      <c r="A28" s="84" t="s">
        <v>387</v>
      </c>
      <c r="B28" s="257">
        <v>1019</v>
      </c>
      <c r="C28" s="258">
        <f>СДА!C28</f>
        <v>0</v>
      </c>
      <c r="D28" s="258">
        <f>СДА!D28</f>
        <v>0</v>
      </c>
      <c r="E28" s="258">
        <f>СДА!E28</f>
        <v>0</v>
      </c>
      <c r="F28" s="72">
        <f>C28+D28-E28</f>
        <v>0</v>
      </c>
      <c r="G28" s="258">
        <f>СДА!G28</f>
        <v>0</v>
      </c>
      <c r="H28" s="258">
        <f>СДА!H28</f>
        <v>0</v>
      </c>
      <c r="I28" s="72">
        <f>F28+G28-H28</f>
        <v>0</v>
      </c>
      <c r="J28" s="258">
        <f>СДА!J28</f>
        <v>0</v>
      </c>
      <c r="K28" s="258">
        <f>СДА!K28</f>
        <v>0</v>
      </c>
      <c r="L28" s="258">
        <f>СДА!L28</f>
        <v>0</v>
      </c>
      <c r="M28" s="72">
        <f>J28+K28-L28</f>
        <v>0</v>
      </c>
      <c r="N28" s="258">
        <f>СДА!N28</f>
        <v>0</v>
      </c>
      <c r="O28" s="258">
        <f>СДА!O28</f>
        <v>0</v>
      </c>
      <c r="P28" s="111">
        <f>M28+N28-O28</f>
        <v>0</v>
      </c>
      <c r="Q28" s="262">
        <f>I28-P28</f>
        <v>0</v>
      </c>
    </row>
    <row r="29" spans="1:17" s="43" customFormat="1" ht="12" customHeight="1">
      <c r="A29" s="84" t="s">
        <v>388</v>
      </c>
      <c r="B29" s="257">
        <v>1020</v>
      </c>
      <c r="C29" s="258">
        <f>СДА!C29</f>
        <v>0</v>
      </c>
      <c r="D29" s="258">
        <f>СДА!D29</f>
        <v>0</v>
      </c>
      <c r="E29" s="258">
        <f>СДА!E29</f>
        <v>0</v>
      </c>
      <c r="F29" s="72">
        <f>C29+D29-E29</f>
        <v>0</v>
      </c>
      <c r="G29" s="258">
        <f>СДА!G29</f>
        <v>0</v>
      </c>
      <c r="H29" s="258">
        <f>СДА!H29</f>
        <v>0</v>
      </c>
      <c r="I29" s="72">
        <f>F29+G29-H29</f>
        <v>0</v>
      </c>
      <c r="J29" s="258">
        <f>СДА!J29</f>
        <v>0</v>
      </c>
      <c r="K29" s="258">
        <f>СДА!K29</f>
        <v>0</v>
      </c>
      <c r="L29" s="258">
        <f>СДА!L29</f>
        <v>0</v>
      </c>
      <c r="M29" s="72">
        <f>J29+K29-L29</f>
        <v>0</v>
      </c>
      <c r="N29" s="258">
        <f>СДА!N29</f>
        <v>0</v>
      </c>
      <c r="O29" s="258">
        <f>СДА!O29</f>
        <v>0</v>
      </c>
      <c r="P29" s="111">
        <f>M29+N29-O29</f>
        <v>0</v>
      </c>
      <c r="Q29" s="262">
        <f>I29-P29</f>
        <v>0</v>
      </c>
    </row>
    <row r="30" spans="1:17" s="43" customFormat="1" ht="12" customHeight="1">
      <c r="A30" s="83" t="s">
        <v>389</v>
      </c>
      <c r="B30" s="261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112"/>
      <c r="Q30" s="289"/>
    </row>
    <row r="31" spans="1:17" s="43" customFormat="1" ht="12" customHeight="1">
      <c r="A31" s="84" t="s">
        <v>390</v>
      </c>
      <c r="B31" s="257">
        <v>1021</v>
      </c>
      <c r="C31" s="258">
        <f>СДА!C31</f>
        <v>0</v>
      </c>
      <c r="D31" s="258">
        <f>СДА!D31</f>
        <v>0</v>
      </c>
      <c r="E31" s="258">
        <f>СДА!E31</f>
        <v>0</v>
      </c>
      <c r="F31" s="72">
        <f>C31+D31-E31</f>
        <v>0</v>
      </c>
      <c r="G31" s="258">
        <f>СДА!G31</f>
        <v>0</v>
      </c>
      <c r="H31" s="258">
        <f>СДА!H31</f>
        <v>0</v>
      </c>
      <c r="I31" s="72">
        <f>F31+G31-H31</f>
        <v>0</v>
      </c>
      <c r="J31" s="258">
        <f>СДА!J31</f>
        <v>0</v>
      </c>
      <c r="K31" s="258">
        <f>СДА!K31</f>
        <v>0</v>
      </c>
      <c r="L31" s="258">
        <f>СДА!L31</f>
        <v>0</v>
      </c>
      <c r="M31" s="72">
        <f>J31+K31-L31</f>
        <v>0</v>
      </c>
      <c r="N31" s="258">
        <f>СДА!N31</f>
        <v>0</v>
      </c>
      <c r="O31" s="258">
        <f>СДА!O31</f>
        <v>0</v>
      </c>
      <c r="P31" s="111">
        <f>M31+N31-O31</f>
        <v>0</v>
      </c>
      <c r="Q31" s="262">
        <f>I31-P31</f>
        <v>0</v>
      </c>
    </row>
    <row r="32" spans="1:17" s="43" customFormat="1" ht="12" customHeight="1">
      <c r="A32" s="84" t="s">
        <v>391</v>
      </c>
      <c r="B32" s="257">
        <v>1022</v>
      </c>
      <c r="C32" s="258">
        <f>СДА!C32</f>
        <v>0</v>
      </c>
      <c r="D32" s="258">
        <f>СДА!D32</f>
        <v>0</v>
      </c>
      <c r="E32" s="258">
        <f>СДА!E32</f>
        <v>0</v>
      </c>
      <c r="F32" s="72">
        <f>C32+D32-E32</f>
        <v>0</v>
      </c>
      <c r="G32" s="258">
        <f>СДА!G32</f>
        <v>0</v>
      </c>
      <c r="H32" s="258">
        <f>СДА!H32</f>
        <v>0</v>
      </c>
      <c r="I32" s="72">
        <f>F32+G32-H32</f>
        <v>0</v>
      </c>
      <c r="J32" s="258">
        <f>СДА!J32</f>
        <v>0</v>
      </c>
      <c r="K32" s="258">
        <f>СДА!K32</f>
        <v>0</v>
      </c>
      <c r="L32" s="258">
        <f>СДА!L32</f>
        <v>0</v>
      </c>
      <c r="M32" s="72">
        <f>J32+K32-L32</f>
        <v>0</v>
      </c>
      <c r="N32" s="258">
        <f>СДА!N32</f>
        <v>0</v>
      </c>
      <c r="O32" s="258">
        <f>СДА!O32</f>
        <v>0</v>
      </c>
      <c r="P32" s="111">
        <f>M32+N32-O32</f>
        <v>0</v>
      </c>
      <c r="Q32" s="262">
        <f>I32-P32</f>
        <v>0</v>
      </c>
    </row>
    <row r="33" spans="1:17" s="43" customFormat="1" ht="12" customHeight="1">
      <c r="A33" s="84" t="s">
        <v>392</v>
      </c>
      <c r="B33" s="257">
        <v>1023</v>
      </c>
      <c r="C33" s="258">
        <f>СДА!C33</f>
        <v>0</v>
      </c>
      <c r="D33" s="258">
        <f>СДА!D33</f>
        <v>0</v>
      </c>
      <c r="E33" s="258">
        <f>СДА!E33</f>
        <v>0</v>
      </c>
      <c r="F33" s="72">
        <f>C33+D33-E33</f>
        <v>0</v>
      </c>
      <c r="G33" s="258">
        <f>СДА!G33</f>
        <v>0</v>
      </c>
      <c r="H33" s="258">
        <f>СДА!H33</f>
        <v>0</v>
      </c>
      <c r="I33" s="72">
        <f>F33+G33-H33</f>
        <v>0</v>
      </c>
      <c r="J33" s="258">
        <f>СДА!J33</f>
        <v>0</v>
      </c>
      <c r="K33" s="258">
        <f>СДА!K33</f>
        <v>0</v>
      </c>
      <c r="L33" s="258">
        <f>СДА!L33</f>
        <v>0</v>
      </c>
      <c r="M33" s="72">
        <f>J33+K33-L33</f>
        <v>0</v>
      </c>
      <c r="N33" s="258">
        <f>СДА!N33</f>
        <v>0</v>
      </c>
      <c r="O33" s="258">
        <f>СДА!O33</f>
        <v>0</v>
      </c>
      <c r="P33" s="111">
        <f>M33+N33-O33</f>
        <v>0</v>
      </c>
      <c r="Q33" s="262">
        <f>I33-P33</f>
        <v>0</v>
      </c>
    </row>
    <row r="34" spans="1:17" s="43" customFormat="1" ht="12" customHeight="1">
      <c r="A34" s="105" t="s">
        <v>393</v>
      </c>
      <c r="B34" s="290">
        <v>1030</v>
      </c>
      <c r="C34" s="108">
        <f>SUM(C28:C33)</f>
        <v>0</v>
      </c>
      <c r="D34" s="108">
        <f aca="true" t="shared" si="6" ref="D34:Q34">SUM(D28:D33)</f>
        <v>0</v>
      </c>
      <c r="E34" s="108">
        <f t="shared" si="6"/>
        <v>0</v>
      </c>
      <c r="F34" s="108">
        <f t="shared" si="6"/>
        <v>0</v>
      </c>
      <c r="G34" s="108">
        <f t="shared" si="6"/>
        <v>0</v>
      </c>
      <c r="H34" s="108">
        <f t="shared" si="6"/>
        <v>0</v>
      </c>
      <c r="I34" s="108">
        <f t="shared" si="6"/>
        <v>0</v>
      </c>
      <c r="J34" s="108">
        <f t="shared" si="6"/>
        <v>0</v>
      </c>
      <c r="K34" s="108">
        <f t="shared" si="6"/>
        <v>0</v>
      </c>
      <c r="L34" s="108">
        <f t="shared" si="6"/>
        <v>0</v>
      </c>
      <c r="M34" s="108">
        <f t="shared" si="6"/>
        <v>0</v>
      </c>
      <c r="N34" s="108">
        <f t="shared" si="6"/>
        <v>0</v>
      </c>
      <c r="O34" s="108">
        <f t="shared" si="6"/>
        <v>0</v>
      </c>
      <c r="P34" s="108">
        <f t="shared" si="6"/>
        <v>0</v>
      </c>
      <c r="Q34" s="291">
        <f t="shared" si="6"/>
        <v>0</v>
      </c>
    </row>
    <row r="35" spans="1:17" s="43" customFormat="1" ht="13.5" customHeight="1">
      <c r="A35" s="80" t="s">
        <v>394</v>
      </c>
      <c r="B35" s="261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112"/>
      <c r="Q35" s="289"/>
    </row>
    <row r="36" spans="1:17" s="43" customFormat="1" ht="12" customHeight="1">
      <c r="A36" s="84" t="s">
        <v>395</v>
      </c>
      <c r="B36" s="257">
        <v>1035</v>
      </c>
      <c r="C36" s="258">
        <f>СДА!C36</f>
        <v>0</v>
      </c>
      <c r="D36" s="258">
        <f>СДА!D36</f>
        <v>0</v>
      </c>
      <c r="E36" s="258">
        <f>СДА!E36</f>
        <v>0</v>
      </c>
      <c r="F36" s="72">
        <f>C36+D36-E36</f>
        <v>0</v>
      </c>
      <c r="G36" s="258">
        <f>СДА!G36</f>
        <v>0</v>
      </c>
      <c r="H36" s="258">
        <f>СДА!H36</f>
        <v>0</v>
      </c>
      <c r="I36" s="72">
        <f>F36+G36-H36</f>
        <v>0</v>
      </c>
      <c r="J36" s="258">
        <f>СДА!J36</f>
        <v>0</v>
      </c>
      <c r="K36" s="258">
        <f>СДА!K36</f>
        <v>0</v>
      </c>
      <c r="L36" s="258">
        <f>СДА!L36</f>
        <v>0</v>
      </c>
      <c r="M36" s="72">
        <f>J36+K36-L36</f>
        <v>0</v>
      </c>
      <c r="N36" s="258">
        <f>СДА!N36</f>
        <v>0</v>
      </c>
      <c r="O36" s="258">
        <f>СДА!O36</f>
        <v>0</v>
      </c>
      <c r="P36" s="111">
        <f>M36+N36-O36</f>
        <v>0</v>
      </c>
      <c r="Q36" s="262">
        <f>I36-P36</f>
        <v>0</v>
      </c>
    </row>
    <row r="37" spans="1:17" s="43" customFormat="1" ht="12" customHeight="1">
      <c r="A37" s="84" t="s">
        <v>396</v>
      </c>
      <c r="B37" s="257">
        <v>1036</v>
      </c>
      <c r="C37" s="258">
        <f>СДА!C37</f>
        <v>0</v>
      </c>
      <c r="D37" s="258">
        <f>СДА!D37</f>
        <v>0</v>
      </c>
      <c r="E37" s="258">
        <f>СДА!E37</f>
        <v>0</v>
      </c>
      <c r="F37" s="72">
        <f>C37+D37-E37</f>
        <v>0</v>
      </c>
      <c r="G37" s="258">
        <f>СДА!G37</f>
        <v>0</v>
      </c>
      <c r="H37" s="258">
        <f>СДА!H37</f>
        <v>0</v>
      </c>
      <c r="I37" s="72">
        <f>F37+G37-H37</f>
        <v>0</v>
      </c>
      <c r="J37" s="258">
        <f>СДА!J37</f>
        <v>0</v>
      </c>
      <c r="K37" s="258">
        <f>СДА!K37</f>
        <v>0</v>
      </c>
      <c r="L37" s="258">
        <f>СДА!L37</f>
        <v>0</v>
      </c>
      <c r="M37" s="72">
        <f>J37+K37-L37</f>
        <v>0</v>
      </c>
      <c r="N37" s="258">
        <f>СДА!N37</f>
        <v>0</v>
      </c>
      <c r="O37" s="258">
        <f>СДА!O37</f>
        <v>0</v>
      </c>
      <c r="P37" s="111">
        <f>M37+N37-O37</f>
        <v>0</v>
      </c>
      <c r="Q37" s="262">
        <f>I37-P37</f>
        <v>0</v>
      </c>
    </row>
    <row r="38" spans="1:17" s="43" customFormat="1" ht="12" customHeight="1">
      <c r="A38" s="84" t="s">
        <v>397</v>
      </c>
      <c r="B38" s="257">
        <v>1037</v>
      </c>
      <c r="C38" s="258" t="e">
        <f>СДА!#REF!</f>
        <v>#REF!</v>
      </c>
      <c r="D38" s="258" t="e">
        <f>СДА!#REF!</f>
        <v>#REF!</v>
      </c>
      <c r="E38" s="258" t="e">
        <f>СДА!#REF!</f>
        <v>#REF!</v>
      </c>
      <c r="F38" s="72" t="e">
        <f>C38+D38-E38</f>
        <v>#REF!</v>
      </c>
      <c r="G38" s="258" t="e">
        <f>СДА!#REF!</f>
        <v>#REF!</v>
      </c>
      <c r="H38" s="258" t="e">
        <f>СДА!#REF!</f>
        <v>#REF!</v>
      </c>
      <c r="I38" s="72" t="e">
        <f>F38+G38-H38</f>
        <v>#REF!</v>
      </c>
      <c r="J38" s="258" t="e">
        <f>СДА!#REF!</f>
        <v>#REF!</v>
      </c>
      <c r="K38" s="258" t="e">
        <f>СДА!#REF!</f>
        <v>#REF!</v>
      </c>
      <c r="L38" s="258" t="e">
        <f>СДА!#REF!</f>
        <v>#REF!</v>
      </c>
      <c r="M38" s="72" t="e">
        <f>J38+K38-L38</f>
        <v>#REF!</v>
      </c>
      <c r="N38" s="258" t="e">
        <f>СДА!#REF!</f>
        <v>#REF!</v>
      </c>
      <c r="O38" s="258" t="e">
        <f>СДА!#REF!</f>
        <v>#REF!</v>
      </c>
      <c r="P38" s="111" t="e">
        <f>M38+N38-O38</f>
        <v>#REF!</v>
      </c>
      <c r="Q38" s="262" t="e">
        <f>I38-P38</f>
        <v>#REF!</v>
      </c>
    </row>
    <row r="39" spans="1:17" s="43" customFormat="1" ht="12" customHeight="1">
      <c r="A39" s="84" t="s">
        <v>398</v>
      </c>
      <c r="B39" s="257">
        <v>1038</v>
      </c>
      <c r="C39" s="258" t="e">
        <f>СДА!#REF!</f>
        <v>#REF!</v>
      </c>
      <c r="D39" s="258" t="e">
        <f>СДА!#REF!</f>
        <v>#REF!</v>
      </c>
      <c r="E39" s="258" t="e">
        <f>СДА!#REF!</f>
        <v>#REF!</v>
      </c>
      <c r="F39" s="72" t="e">
        <f>C39+D39-E39</f>
        <v>#REF!</v>
      </c>
      <c r="G39" s="258" t="e">
        <f>СДА!#REF!</f>
        <v>#REF!</v>
      </c>
      <c r="H39" s="258" t="e">
        <f>СДА!#REF!</f>
        <v>#REF!</v>
      </c>
      <c r="I39" s="72" t="e">
        <f>F39+G39-H39</f>
        <v>#REF!</v>
      </c>
      <c r="J39" s="258" t="e">
        <f>СДА!#REF!</f>
        <v>#REF!</v>
      </c>
      <c r="K39" s="258" t="e">
        <f>СДА!#REF!</f>
        <v>#REF!</v>
      </c>
      <c r="L39" s="258" t="e">
        <f>СДА!#REF!</f>
        <v>#REF!</v>
      </c>
      <c r="M39" s="72" t="e">
        <f>J39+K39-L39</f>
        <v>#REF!</v>
      </c>
      <c r="N39" s="258" t="e">
        <f>СДА!#REF!</f>
        <v>#REF!</v>
      </c>
      <c r="O39" s="258" t="e">
        <f>СДА!#REF!</f>
        <v>#REF!</v>
      </c>
      <c r="P39" s="111" t="e">
        <f>M39+N39-O39</f>
        <v>#REF!</v>
      </c>
      <c r="Q39" s="262" t="e">
        <f>I39-P39</f>
        <v>#REF!</v>
      </c>
    </row>
    <row r="40" spans="1:17" s="43" customFormat="1" ht="12" customHeight="1">
      <c r="A40" s="84" t="s">
        <v>399</v>
      </c>
      <c r="B40" s="257">
        <v>1039</v>
      </c>
      <c r="C40" s="258" t="e">
        <f>СДА!#REF!</f>
        <v>#REF!</v>
      </c>
      <c r="D40" s="258" t="e">
        <f>СДА!#REF!</f>
        <v>#REF!</v>
      </c>
      <c r="E40" s="258" t="e">
        <f>СДА!#REF!</f>
        <v>#REF!</v>
      </c>
      <c r="F40" s="72" t="e">
        <f>C40+D40-E40</f>
        <v>#REF!</v>
      </c>
      <c r="G40" s="258" t="e">
        <f>СДА!#REF!</f>
        <v>#REF!</v>
      </c>
      <c r="H40" s="258" t="e">
        <f>СДА!#REF!</f>
        <v>#REF!</v>
      </c>
      <c r="I40" s="72" t="e">
        <f>F40+G40-H40</f>
        <v>#REF!</v>
      </c>
      <c r="J40" s="258" t="e">
        <f>СДА!#REF!</f>
        <v>#REF!</v>
      </c>
      <c r="K40" s="258" t="e">
        <f>СДА!#REF!</f>
        <v>#REF!</v>
      </c>
      <c r="L40" s="258" t="e">
        <f>СДА!#REF!</f>
        <v>#REF!</v>
      </c>
      <c r="M40" s="72" t="e">
        <f>J40+K40-L40</f>
        <v>#REF!</v>
      </c>
      <c r="N40" s="258" t="e">
        <f>СДА!#REF!</f>
        <v>#REF!</v>
      </c>
      <c r="O40" s="258" t="e">
        <f>СДА!#REF!</f>
        <v>#REF!</v>
      </c>
      <c r="P40" s="111" t="e">
        <f>M40+N40-O40</f>
        <v>#REF!</v>
      </c>
      <c r="Q40" s="262" t="e">
        <f>I40-P40</f>
        <v>#REF!</v>
      </c>
    </row>
    <row r="41" spans="1:17" s="43" customFormat="1" ht="12" customHeight="1">
      <c r="A41" s="105" t="s">
        <v>400</v>
      </c>
      <c r="B41" s="290">
        <v>1045</v>
      </c>
      <c r="C41" s="108" t="e">
        <f>SUM(C36:C40)</f>
        <v>#REF!</v>
      </c>
      <c r="D41" s="108" t="e">
        <f aca="true" t="shared" si="7" ref="D41:Q41">SUM(D36:D40)</f>
        <v>#REF!</v>
      </c>
      <c r="E41" s="108" t="e">
        <f t="shared" si="7"/>
        <v>#REF!</v>
      </c>
      <c r="F41" s="108" t="e">
        <f t="shared" si="7"/>
        <v>#REF!</v>
      </c>
      <c r="G41" s="108" t="e">
        <f t="shared" si="7"/>
        <v>#REF!</v>
      </c>
      <c r="H41" s="108" t="e">
        <f t="shared" si="7"/>
        <v>#REF!</v>
      </c>
      <c r="I41" s="108" t="e">
        <f t="shared" si="7"/>
        <v>#REF!</v>
      </c>
      <c r="J41" s="108" t="e">
        <f t="shared" si="7"/>
        <v>#REF!</v>
      </c>
      <c r="K41" s="108" t="e">
        <f t="shared" si="7"/>
        <v>#REF!</v>
      </c>
      <c r="L41" s="108" t="e">
        <f t="shared" si="7"/>
        <v>#REF!</v>
      </c>
      <c r="M41" s="108" t="e">
        <f t="shared" si="7"/>
        <v>#REF!</v>
      </c>
      <c r="N41" s="108" t="e">
        <f t="shared" si="7"/>
        <v>#REF!</v>
      </c>
      <c r="O41" s="108" t="e">
        <f t="shared" si="7"/>
        <v>#REF!</v>
      </c>
      <c r="P41" s="108" t="e">
        <f t="shared" si="7"/>
        <v>#REF!</v>
      </c>
      <c r="Q41" s="291" t="e">
        <f t="shared" si="7"/>
        <v>#REF!</v>
      </c>
    </row>
    <row r="42" spans="1:17" s="43" customFormat="1" ht="12" customHeight="1">
      <c r="A42" s="105" t="s">
        <v>401</v>
      </c>
      <c r="B42" s="290">
        <v>1050</v>
      </c>
      <c r="C42" s="292" t="e">
        <f>СДА!#REF!</f>
        <v>#REF!</v>
      </c>
      <c r="D42" s="292" t="e">
        <f>СДА!#REF!</f>
        <v>#REF!</v>
      </c>
      <c r="E42" s="292" t="e">
        <f>СДА!#REF!</f>
        <v>#REF!</v>
      </c>
      <c r="F42" s="108" t="e">
        <f>C42+D42-E42</f>
        <v>#REF!</v>
      </c>
      <c r="G42" s="292" t="e">
        <f>СДА!#REF!</f>
        <v>#REF!</v>
      </c>
      <c r="H42" s="292" t="e">
        <f>СДА!#REF!</f>
        <v>#REF!</v>
      </c>
      <c r="I42" s="108" t="e">
        <f>F42+G42-H42</f>
        <v>#REF!</v>
      </c>
      <c r="J42" s="292" t="e">
        <f>СДА!#REF!</f>
        <v>#REF!</v>
      </c>
      <c r="K42" s="292" t="e">
        <f>СДА!#REF!</f>
        <v>#REF!</v>
      </c>
      <c r="L42" s="292" t="e">
        <f>СДА!#REF!</f>
        <v>#REF!</v>
      </c>
      <c r="M42" s="108" t="e">
        <f>J42+K42-L42</f>
        <v>#REF!</v>
      </c>
      <c r="N42" s="292" t="e">
        <f>СДА!#REF!</f>
        <v>#REF!</v>
      </c>
      <c r="O42" s="292" t="e">
        <f>СДА!#REF!</f>
        <v>#REF!</v>
      </c>
      <c r="P42" s="62" t="e">
        <f>M42+N42-O42</f>
        <v>#REF!</v>
      </c>
      <c r="Q42" s="262" t="e">
        <f>I42-P42</f>
        <v>#REF!</v>
      </c>
    </row>
    <row r="43" spans="1:17" s="43" customFormat="1" ht="12" customHeight="1">
      <c r="A43" s="86" t="s">
        <v>402</v>
      </c>
      <c r="B43" s="263">
        <v>1060</v>
      </c>
      <c r="C43" s="264" t="e">
        <f>C26+C34+C41+C42</f>
        <v>#REF!</v>
      </c>
      <c r="D43" s="264" t="e">
        <f aca="true" t="shared" si="8" ref="D43:Q43">D26+D34+D41+D42</f>
        <v>#REF!</v>
      </c>
      <c r="E43" s="264" t="e">
        <f t="shared" si="8"/>
        <v>#REF!</v>
      </c>
      <c r="F43" s="264" t="e">
        <f t="shared" si="8"/>
        <v>#REF!</v>
      </c>
      <c r="G43" s="264" t="e">
        <f t="shared" si="8"/>
        <v>#REF!</v>
      </c>
      <c r="H43" s="264" t="e">
        <f t="shared" si="8"/>
        <v>#REF!</v>
      </c>
      <c r="I43" s="264" t="e">
        <f t="shared" si="8"/>
        <v>#REF!</v>
      </c>
      <c r="J43" s="264" t="e">
        <f t="shared" si="8"/>
        <v>#REF!</v>
      </c>
      <c r="K43" s="264" t="e">
        <f t="shared" si="8"/>
        <v>#REF!</v>
      </c>
      <c r="L43" s="264" t="e">
        <f t="shared" si="8"/>
        <v>#REF!</v>
      </c>
      <c r="M43" s="264" t="e">
        <f t="shared" si="8"/>
        <v>#REF!</v>
      </c>
      <c r="N43" s="264" t="e">
        <f t="shared" si="8"/>
        <v>#REF!</v>
      </c>
      <c r="O43" s="264" t="e">
        <f t="shared" si="8"/>
        <v>#REF!</v>
      </c>
      <c r="P43" s="264" t="e">
        <f t="shared" si="8"/>
        <v>#REF!</v>
      </c>
      <c r="Q43" s="265" t="e">
        <f t="shared" si="8"/>
        <v>#REF!</v>
      </c>
    </row>
    <row r="44" spans="1:12" s="43" customFormat="1" ht="69" customHeight="1">
      <c r="A44" s="43" t="e">
        <f>CONCATENATE("Date: ",#REF!)</f>
        <v>#REF!</v>
      </c>
      <c r="B44" s="51"/>
      <c r="E44" s="43" t="s">
        <v>403</v>
      </c>
      <c r="F44" s="51"/>
      <c r="K44" s="67"/>
      <c r="L44" s="238" t="s">
        <v>126</v>
      </c>
    </row>
    <row r="45" spans="2:17" ht="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 ht="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 ht="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 ht="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 ht="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 ht="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 ht="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 ht="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 ht="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 ht="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 ht="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 ht="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 ht="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 ht="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 ht="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 ht="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 ht="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 ht="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 ht="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 ht="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 ht="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 ht="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 ht="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 ht="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 ht="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 ht="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 ht="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 ht="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 ht="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 ht="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 ht="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 ht="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 ht="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 ht="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 ht="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 ht="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 ht="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 ht="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 ht="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 ht="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 ht="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 ht="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 ht="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 ht="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 ht="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 ht="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 ht="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 ht="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 ht="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 ht="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 ht="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 ht="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 ht="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 ht="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 ht="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 ht="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 ht="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 ht="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 ht="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 ht="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 ht="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 ht="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 ht="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 ht="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 ht="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 ht="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 ht="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2:17" ht="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2:17" ht="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2:17" ht="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2:17" ht="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2:17" ht="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2:17" ht="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2:17" ht="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</row>
    <row r="119" spans="2:17" ht="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2:17" ht="1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</row>
    <row r="121" spans="2:17" ht="1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</row>
    <row r="122" spans="2:17" ht="1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2:17" ht="1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</row>
    <row r="124" spans="2:17" ht="1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</row>
    <row r="125" spans="2:17" ht="1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2:17" ht="1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2:17" ht="1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2:17" ht="1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2:17" ht="1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2:17" ht="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2:17" ht="1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2:17" ht="1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2:17" ht="1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spans="2:17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2:17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</row>
    <row r="136" spans="2:17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2:17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2:17" ht="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</row>
    <row r="139" spans="2:17" ht="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2:17" ht="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</row>
    <row r="141" spans="2:17" ht="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</row>
    <row r="142" spans="2:17" ht="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</row>
    <row r="143" spans="2:17" ht="1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2:17" ht="1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2:17" ht="1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</row>
    <row r="146" spans="2:17" ht="1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</row>
    <row r="147" spans="2:17" ht="1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</row>
    <row r="148" spans="2:17" ht="1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</row>
    <row r="149" spans="2:17" ht="1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</row>
    <row r="150" spans="2:17" ht="1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2:17" ht="1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2:17" ht="1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2:17" ht="1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</row>
    <row r="154" spans="2:17" ht="1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2:17" ht="1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2:17" ht="1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2:17" ht="1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2:17" ht="1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2:17" ht="1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2:17" ht="1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2:17" ht="1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2:17" ht="1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2:17" ht="1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2:17" ht="1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2:17" ht="1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2:17" ht="1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2:17" ht="1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2:17" ht="1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2:17" ht="1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2:17" ht="1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2:17" ht="1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2:17" ht="1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2:17" ht="1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2:17" ht="1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2:17" ht="1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2:17" ht="1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2:17" ht="1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2:17" ht="1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2:17" ht="1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</row>
    <row r="181" spans="2:17" ht="1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</row>
    <row r="182" spans="2:17" ht="1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</row>
    <row r="183" spans="2:17" ht="1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2:17" ht="1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</row>
    <row r="185" spans="2:17" ht="1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</row>
    <row r="186" spans="2:17" ht="1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</row>
    <row r="187" spans="2:17" ht="1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</row>
    <row r="188" spans="2:17" ht="1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</row>
    <row r="189" spans="2:17" ht="1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2:17" ht="1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2:17" ht="1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</row>
    <row r="192" spans="2:17" ht="1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2:17" ht="1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2:17" ht="1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2:17" ht="1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</row>
    <row r="196" spans="2:17" ht="1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</row>
    <row r="197" spans="2:17" ht="1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2:17" ht="1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</row>
    <row r="199" spans="2:17" ht="1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</row>
    <row r="200" spans="2:17" ht="1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2:17" ht="1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2:17" ht="1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</row>
    <row r="203" spans="2:17" ht="1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2:17" ht="1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2:17" ht="1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2:17" ht="1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2:17" ht="1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2:17" ht="1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</row>
    <row r="209" spans="2:17" ht="1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2:17" ht="1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2:17" ht="1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2:17" ht="1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2:17" ht="1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2:17" ht="1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2:17" ht="1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2:17" ht="1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2:17" ht="1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2:17" ht="1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2:17" ht="1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2:17" ht="1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2:17" ht="1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2:17" ht="1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2:17" ht="1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2:17" ht="1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2:17" ht="1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2:17" ht="1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2:17" ht="1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2:17" ht="1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2:17" ht="1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2:17" ht="1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2:17" ht="1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2:17" ht="1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2:17" ht="1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2:17" ht="1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2:17" ht="1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2:17" ht="1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</row>
    <row r="238" spans="2:17" ht="1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</row>
    <row r="239" spans="2:17" ht="1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</row>
    <row r="240" spans="2:17" ht="1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</row>
    <row r="241" spans="2:17" ht="1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  <row r="242" spans="2:17" ht="1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</row>
    <row r="243" spans="2:17" ht="1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2:17" ht="1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2:17" ht="1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</row>
    <row r="246" spans="2:17" ht="1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</row>
    <row r="247" spans="2:17" ht="1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spans="2:17" ht="1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</row>
    <row r="249" spans="2:17" ht="1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</row>
    <row r="250" spans="2:17" ht="1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</row>
    <row r="251" spans="2:17" ht="1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2:17" ht="1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2:17" ht="1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2:17" ht="1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5" spans="2:17" ht="1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2:17" ht="1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2:17" ht="1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2:17" ht="1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59" spans="2:17" ht="1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</row>
    <row r="260" spans="2:17" ht="1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</row>
    <row r="261" spans="2:17" ht="1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</row>
    <row r="262" spans="2:17" ht="1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</row>
    <row r="263" spans="2:17" ht="1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</row>
    <row r="264" spans="2:17" ht="1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</row>
    <row r="265" spans="2:17" ht="1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</row>
    <row r="266" spans="2:17" ht="1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2:17" ht="1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</row>
    <row r="268" spans="2:17" ht="1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</row>
    <row r="269" spans="2:17" ht="1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</row>
    <row r="270" spans="2:17" ht="1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</row>
    <row r="271" spans="2:17" ht="1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2:17" ht="1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3" spans="2:17" ht="1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</row>
    <row r="274" spans="2:17" ht="1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</row>
    <row r="275" spans="2:17" ht="1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</row>
    <row r="276" spans="2:17" ht="1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</row>
    <row r="277" spans="2:17" ht="1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</row>
    <row r="278" spans="2:17" ht="1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2:17" ht="1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</row>
    <row r="280" spans="2:17" ht="1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</row>
    <row r="281" spans="2:17" ht="1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</row>
    <row r="282" spans="2:17" ht="1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</row>
    <row r="283" spans="2:17" ht="1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</row>
    <row r="284" spans="2:17" ht="1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</row>
    <row r="285" spans="2:17" ht="1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spans="2:17" ht="1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2:17" ht="1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</row>
    <row r="288" spans="2:17" ht="1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</row>
    <row r="289" spans="2:17" ht="1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2:17" ht="1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</row>
    <row r="291" spans="2:17" ht="1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</row>
    <row r="292" spans="2:17" ht="1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</row>
    <row r="293" spans="2:17" ht="1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4" spans="2:17" ht="1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2:17" ht="1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</row>
    <row r="296" spans="2:17" ht="1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</row>
    <row r="297" spans="2:17" ht="1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</row>
    <row r="298" spans="2:17" ht="1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2:17" ht="1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0" spans="2:17" ht="1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2:17" ht="1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</row>
    <row r="302" spans="2:17" ht="1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</row>
    <row r="303" spans="2:17" ht="1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</row>
    <row r="304" spans="2:17" ht="1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spans="2:17" ht="1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</row>
    <row r="306" spans="2:17" ht="1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</row>
    <row r="307" spans="2:17" ht="1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</row>
    <row r="308" spans="2:17" ht="1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</row>
    <row r="309" spans="2:17" ht="1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</row>
    <row r="310" spans="2:17" ht="1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</row>
    <row r="311" spans="2:17" ht="1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</row>
    <row r="312" spans="2:17" ht="1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</row>
    <row r="313" spans="2:17" ht="1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</row>
    <row r="314" spans="2:17" ht="1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2:17" ht="1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</row>
    <row r="316" spans="2:17" ht="1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</row>
    <row r="317" spans="2:17" ht="1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</row>
    <row r="318" spans="2:17" ht="1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</row>
    <row r="319" spans="2:17" ht="1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</row>
    <row r="320" spans="2:17" ht="1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</row>
    <row r="321" spans="2:17" ht="1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2:17" ht="1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</row>
    <row r="323" spans="2:17" ht="1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</row>
    <row r="324" spans="2:17" ht="1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</row>
    <row r="325" spans="2:17" ht="1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2:17" ht="1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7" spans="2:17" ht="1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</row>
    <row r="328" spans="2:17" ht="1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</row>
    <row r="329" spans="2:17" ht="1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</row>
    <row r="330" spans="2:17" ht="1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</row>
    <row r="331" spans="2:17" ht="1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</row>
    <row r="332" spans="2:17" ht="1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</row>
    <row r="333" spans="2:17" ht="1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</row>
    <row r="334" spans="2:17" ht="1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</row>
    <row r="335" spans="2:17" ht="1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6" spans="2:17" ht="1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</row>
    <row r="337" spans="2:17" ht="1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</row>
    <row r="338" spans="2:17" ht="1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</row>
    <row r="339" spans="2:17" ht="1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</row>
    <row r="340" spans="2:17" ht="1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</row>
    <row r="341" spans="2:17" ht="1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</row>
    <row r="342" spans="2:17" ht="1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2:17" ht="1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2:17" ht="1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</row>
    <row r="345" spans="2:17" ht="1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</row>
    <row r="346" spans="2:17" ht="1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</row>
    <row r="347" spans="2:17" ht="1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</row>
    <row r="348" spans="2:17" ht="1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</row>
    <row r="349" spans="2:17" ht="1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</row>
    <row r="350" spans="2:17" ht="1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2:17" ht="1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</row>
    <row r="352" spans="2:17" ht="1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2:17" ht="1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</row>
    <row r="354" spans="2:17" ht="1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</row>
    <row r="355" spans="2:17" ht="1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</row>
    <row r="356" spans="2:17" ht="1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</row>
    <row r="357" spans="2:17" ht="1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</row>
    <row r="358" spans="2:17" ht="1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</row>
    <row r="359" spans="2:17" ht="1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2:17" ht="1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</row>
    <row r="361" spans="2:17" ht="1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</row>
    <row r="362" spans="2:17" ht="1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</row>
    <row r="363" spans="2:17" ht="1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</row>
    <row r="364" spans="2:17" ht="1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</row>
    <row r="365" spans="2:17" ht="1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</row>
    <row r="366" spans="2:17" ht="1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</row>
    <row r="367" spans="2:17" ht="1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</row>
    <row r="368" spans="2:17" ht="1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</row>
    <row r="369" spans="2:17" ht="1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</row>
    <row r="370" spans="2:17" ht="1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</row>
    <row r="371" spans="2:17" ht="1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2:17" ht="1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</row>
    <row r="373" spans="2:17" ht="1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</row>
    <row r="374" spans="2:17" ht="1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</row>
    <row r="375" spans="2:17" ht="1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</row>
    <row r="376" spans="2:17" ht="1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</row>
    <row r="377" spans="2:17" ht="1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</row>
    <row r="378" spans="2:17" ht="1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</row>
    <row r="379" spans="2:17" ht="1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2:17" ht="1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1" spans="2:17" ht="1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</row>
    <row r="382" spans="2:17" ht="1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</row>
    <row r="383" spans="2:17" ht="1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</row>
    <row r="384" spans="2:17" ht="1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</row>
    <row r="385" spans="2:17" ht="1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</row>
    <row r="386" spans="2:17" ht="1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2:17" ht="1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</row>
    <row r="388" spans="2:17" ht="1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</row>
    <row r="389" spans="2:17" ht="1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</row>
    <row r="390" spans="2:17" ht="1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1" spans="2:17" ht="1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</row>
    <row r="392" spans="2:17" ht="1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2:17" ht="1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</row>
    <row r="394" spans="2:17" ht="1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2:17" ht="1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</row>
    <row r="396" spans="2:17" ht="1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</row>
    <row r="397" spans="2:17" ht="1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</row>
    <row r="398" spans="2:17" ht="1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</row>
    <row r="399" spans="2:17" ht="1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</row>
    <row r="400" spans="2:17" ht="1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</row>
    <row r="401" spans="2:17" ht="1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</row>
    <row r="402" spans="2:17" ht="1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</row>
    <row r="403" spans="2:17" ht="1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</row>
    <row r="404" spans="2:17" ht="1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</row>
    <row r="405" spans="2:17" ht="1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</row>
    <row r="406" spans="2:17" ht="1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</row>
    <row r="407" spans="2:17" ht="1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</row>
    <row r="408" spans="2:17" ht="1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</row>
    <row r="409" spans="2:17" ht="1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</row>
    <row r="410" spans="2:17" ht="1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</row>
    <row r="411" spans="2:17" ht="1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</row>
    <row r="412" spans="2:17" ht="1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</row>
    <row r="413" spans="2:17" ht="1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2:17" ht="1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</row>
    <row r="415" spans="2:17" ht="1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</row>
    <row r="416" spans="2:17" ht="1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7" spans="2:17" ht="1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2:17" ht="1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</row>
    <row r="419" spans="2:17" ht="1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</row>
    <row r="420" spans="2:17" ht="1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</row>
    <row r="421" spans="2:17" ht="1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2:17" ht="1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</row>
    <row r="423" spans="2:17" ht="1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</row>
    <row r="424" spans="2:17" ht="1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</row>
    <row r="425" spans="2:17" ht="1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</row>
    <row r="426" spans="2:17" ht="1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</row>
    <row r="427" spans="2:17" ht="1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</row>
    <row r="428" spans="2:17" ht="1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</row>
    <row r="429" spans="2:17" ht="1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</row>
    <row r="430" spans="2:17" ht="1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</row>
    <row r="431" spans="2:17" ht="1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</row>
    <row r="432" spans="2:17" ht="1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</row>
    <row r="433" spans="2:17" ht="1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</row>
    <row r="434" spans="2:17" ht="1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</row>
    <row r="435" spans="2:17" ht="1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</row>
    <row r="436" spans="2:17" ht="1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</row>
    <row r="437" spans="2:17" ht="1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</row>
    <row r="438" spans="2:17" ht="1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</row>
    <row r="439" spans="2:17" ht="1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</row>
    <row r="440" spans="2:17" ht="1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</row>
    <row r="441" spans="2:17" ht="1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</row>
    <row r="442" spans="2:17" ht="1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</row>
    <row r="443" spans="2:17" ht="1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</row>
    <row r="444" spans="2:17" ht="1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</row>
    <row r="445" spans="2:17" ht="1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</row>
    <row r="446" spans="2:17" ht="1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</row>
    <row r="447" spans="2:17" ht="1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</row>
    <row r="448" spans="2:17" ht="1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</row>
    <row r="449" spans="2:17" ht="1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</row>
    <row r="450" spans="2:17" ht="1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</row>
    <row r="451" spans="2:17" ht="1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</row>
    <row r="452" spans="2:17" ht="1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</row>
    <row r="453" spans="2:17" ht="1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</row>
    <row r="454" spans="2:17" ht="1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</row>
    <row r="455" spans="2:17" ht="1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</row>
    <row r="456" spans="2:17" ht="1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</row>
    <row r="457" spans="2:17" ht="1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</row>
    <row r="458" spans="2:17" ht="1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</row>
    <row r="459" spans="2:17" ht="1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</row>
    <row r="460" spans="2:17" ht="1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</row>
    <row r="461" spans="2:17" ht="1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</row>
    <row r="462" spans="2:17" ht="1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</row>
    <row r="463" spans="2:17" ht="1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</row>
    <row r="464" spans="2:17" ht="1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</row>
    <row r="465" spans="2:17" ht="1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</row>
    <row r="466" spans="2:17" ht="1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</row>
    <row r="467" spans="2:17" ht="1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</row>
    <row r="468" spans="2:17" ht="1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</row>
    <row r="469" spans="2:17" ht="1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</row>
    <row r="470" spans="2:17" ht="1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</row>
    <row r="471" spans="2:17" ht="1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</row>
    <row r="472" spans="2:17" ht="1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</row>
    <row r="473" spans="2:17" ht="1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</row>
    <row r="474" spans="2:17" ht="1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</row>
    <row r="475" spans="2:17" ht="1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</row>
    <row r="476" spans="2:17" ht="1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</row>
    <row r="477" spans="2:17" ht="1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</row>
    <row r="478" spans="2:17" ht="1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</row>
    <row r="479" spans="2:17" ht="1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</row>
    <row r="480" spans="2:17" ht="1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</row>
    <row r="481" spans="2:17" ht="1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</row>
    <row r="482" spans="2:17" ht="1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</row>
    <row r="483" spans="2:17" ht="1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</row>
    <row r="484" spans="2:17" ht="1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</row>
    <row r="485" spans="2:17" ht="1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</row>
    <row r="486" spans="2:17" ht="1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</row>
    <row r="487" spans="2:17" ht="1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</row>
    <row r="488" spans="2:17" ht="1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</row>
    <row r="489" spans="2:17" ht="1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</row>
    <row r="490" spans="2:17" ht="1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</row>
    <row r="491" spans="2:17" ht="1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</row>
    <row r="492" spans="2:17" ht="1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</row>
    <row r="493" spans="2:17" ht="1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</row>
    <row r="494" spans="2:17" ht="1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</row>
    <row r="495" spans="2:17" ht="1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</row>
    <row r="496" spans="2:17" ht="1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</row>
    <row r="497" spans="2:17" ht="1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</row>
    <row r="498" spans="2:17" ht="1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</row>
    <row r="499" spans="2:17" ht="1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</row>
    <row r="500" spans="2:17" ht="1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</row>
    <row r="501" spans="2:17" ht="1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</row>
    <row r="502" spans="2:17" ht="1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</row>
    <row r="503" spans="2:17" ht="1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</row>
    <row r="504" spans="2:17" ht="1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</row>
    <row r="505" spans="2:17" ht="1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</row>
    <row r="506" spans="2:17" ht="1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</row>
    <row r="507" spans="2:17" ht="1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</row>
    <row r="508" spans="2:17" ht="1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</row>
    <row r="509" spans="2:17" ht="1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</row>
    <row r="510" spans="2:17" ht="1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</row>
    <row r="511" spans="2:17" ht="1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</row>
    <row r="512" spans="2:17" ht="1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</row>
    <row r="513" spans="2:17" ht="1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</row>
    <row r="514" spans="2:17" ht="1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</row>
    <row r="515" spans="2:17" ht="1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</row>
    <row r="516" spans="2:17" ht="1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</row>
    <row r="517" spans="2:17" ht="1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</row>
    <row r="518" spans="2:17" ht="1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</row>
    <row r="519" spans="2:17" ht="1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</row>
    <row r="520" spans="2:17" ht="1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</row>
    <row r="521" spans="2:17" ht="1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</row>
    <row r="522" spans="2:17" ht="1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</row>
    <row r="523" spans="2:17" ht="1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</row>
    <row r="524" spans="2:17" ht="1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</row>
    <row r="525" spans="2:17" ht="1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</row>
    <row r="526" spans="2:17" ht="1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</row>
    <row r="527" spans="2:17" ht="1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</row>
    <row r="528" spans="2:17" ht="1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</row>
    <row r="529" spans="2:17" ht="1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</row>
    <row r="530" spans="2:17" ht="1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</row>
    <row r="531" spans="2:17" ht="1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</row>
    <row r="532" spans="2:17" ht="1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</row>
    <row r="533" spans="2:17" ht="1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</row>
    <row r="534" spans="2:17" ht="1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</row>
    <row r="535" spans="2:17" ht="1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</row>
    <row r="536" spans="2:17" ht="1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</row>
    <row r="537" spans="2:17" ht="1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</row>
    <row r="538" spans="2:17" ht="1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</row>
    <row r="539" spans="2:17" ht="1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</row>
    <row r="540" spans="2:17" ht="1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</row>
    <row r="541" spans="2:17" ht="1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</row>
    <row r="542" spans="2:17" ht="1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</row>
    <row r="543" spans="2:17" ht="1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</row>
    <row r="544" spans="2:17" ht="1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</row>
    <row r="545" spans="2:17" ht="1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</row>
    <row r="546" spans="2:17" ht="1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</row>
    <row r="547" spans="2:17" ht="1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</row>
    <row r="548" spans="2:17" ht="1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</row>
    <row r="549" spans="2:17" ht="1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</row>
    <row r="550" spans="2:17" ht="1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</row>
    <row r="551" spans="2:17" ht="1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</row>
    <row r="552" spans="2:17" ht="1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</row>
    <row r="553" spans="2:17" ht="1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</row>
    <row r="554" spans="2:17" ht="1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</row>
    <row r="555" spans="2:17" ht="1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</row>
    <row r="556" spans="2:17" ht="1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</row>
    <row r="557" spans="2:17" ht="1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</row>
    <row r="558" spans="2:17" ht="1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</row>
    <row r="559" spans="2:17" ht="1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</row>
    <row r="560" spans="2:17" ht="1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</row>
    <row r="561" spans="2:17" ht="1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</row>
    <row r="562" spans="2:17" ht="1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</row>
    <row r="563" spans="2:17" ht="1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</row>
    <row r="564" spans="2:17" ht="1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</row>
    <row r="565" spans="2:17" ht="1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</row>
    <row r="566" spans="2:17" ht="1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</row>
    <row r="567" spans="2:17" ht="1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</row>
    <row r="568" spans="2:17" ht="1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</row>
    <row r="569" spans="2:17" ht="1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</row>
    <row r="570" spans="2:17" ht="1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</row>
    <row r="571" spans="2:17" ht="1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</row>
    <row r="572" spans="2:17" ht="1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</row>
    <row r="573" spans="2:17" ht="1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</row>
    <row r="574" spans="2:17" ht="1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</row>
    <row r="575" spans="2:17" ht="1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</row>
    <row r="576" spans="2:17" ht="1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</row>
    <row r="577" spans="2:17" ht="1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</row>
    <row r="578" spans="2:17" ht="1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</row>
    <row r="579" spans="2:17" ht="1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</row>
    <row r="580" spans="2:17" ht="1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</row>
    <row r="581" spans="2:17" ht="1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</row>
    <row r="582" spans="2:17" ht="1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</row>
    <row r="583" spans="2:17" ht="1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</row>
    <row r="584" spans="2:17" ht="1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</row>
    <row r="585" spans="2:17" ht="1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</row>
    <row r="586" spans="2:17" ht="1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</row>
    <row r="587" spans="2:17" ht="1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</row>
    <row r="588" spans="2:17" ht="1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</row>
    <row r="589" spans="2:17" ht="1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</row>
    <row r="590" spans="2:17" ht="1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</row>
    <row r="591" spans="2:17" ht="1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</row>
    <row r="592" spans="2:17" ht="1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</row>
    <row r="593" spans="2:17" ht="1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</row>
    <row r="594" spans="2:17" ht="1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</row>
    <row r="595" spans="2:17" ht="1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</row>
    <row r="596" spans="2:17" ht="1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</row>
    <row r="597" spans="2:17" ht="1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</row>
    <row r="598" spans="2:17" ht="1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</row>
    <row r="599" spans="2:17" ht="1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</row>
    <row r="600" spans="2:17" ht="15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</row>
    <row r="601" spans="2:17" ht="15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</row>
    <row r="602" spans="2:17" ht="15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</row>
    <row r="603" spans="2:17" ht="15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</row>
    <row r="604" spans="2:17" ht="15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</row>
    <row r="605" spans="2:17" ht="15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</row>
    <row r="606" spans="2:17" ht="15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</row>
    <row r="607" spans="2:17" ht="15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</row>
    <row r="608" spans="2:17" ht="15"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</row>
    <row r="609" spans="2:17" ht="15"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</row>
    <row r="610" spans="2:17" ht="15"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</row>
    <row r="611" spans="2:17" ht="15"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</row>
    <row r="612" spans="2:17" ht="15"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</row>
    <row r="613" spans="2:17" ht="15"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</row>
    <row r="614" spans="2:17" ht="15"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</row>
    <row r="615" spans="2:17" ht="15"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</row>
    <row r="616" spans="2:17" ht="15"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</row>
    <row r="617" spans="2:17" ht="15"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</row>
    <row r="618" spans="2:17" ht="15"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</row>
    <row r="619" spans="2:17" ht="15"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</row>
    <row r="620" spans="2:17" ht="15"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</row>
    <row r="621" spans="2:17" ht="15"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</row>
    <row r="622" spans="2:17" ht="15"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</row>
    <row r="623" spans="2:17" ht="15"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</row>
    <row r="624" spans="2:17" ht="15"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</row>
    <row r="625" spans="2:17" ht="15"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</row>
    <row r="626" spans="2:17" ht="15"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</row>
    <row r="627" spans="2:17" ht="15"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</row>
    <row r="628" spans="2:17" ht="15"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</row>
    <row r="629" spans="2:17" ht="15"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</row>
    <row r="630" spans="2:17" ht="15"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</row>
    <row r="631" spans="2:17" ht="15"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</row>
    <row r="632" spans="2:17" ht="15"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</row>
    <row r="633" spans="2:17" ht="15"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</row>
    <row r="634" spans="2:17" ht="15"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</row>
    <row r="635" spans="2:17" ht="15"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</row>
    <row r="636" spans="2:17" ht="15"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</row>
    <row r="637" spans="2:17" ht="15"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</row>
    <row r="638" spans="2:17" ht="15"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</row>
    <row r="639" spans="2:17" ht="15"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</row>
    <row r="640" spans="2:17" ht="15"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</row>
    <row r="641" spans="2:17" ht="15"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</row>
    <row r="642" spans="2:17" ht="15"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</row>
    <row r="643" spans="2:17" ht="15"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</row>
    <row r="644" spans="2:17" ht="15"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</row>
    <row r="645" spans="2:17" ht="15"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</row>
    <row r="646" spans="2:17" ht="15"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</row>
    <row r="647" spans="2:17" ht="15"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</row>
    <row r="648" spans="2:17" ht="15"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</row>
  </sheetData>
  <sheetProtection/>
  <mergeCells count="3">
    <mergeCell ref="A1:Q1"/>
    <mergeCell ref="A7:Q7"/>
    <mergeCell ref="A8:Q8"/>
  </mergeCells>
  <conditionalFormatting sqref="C15:Q43">
    <cfRule type="cellIs" priority="1" dxfId="21" operator="equal" stopIfTrue="1">
      <formula>0</formula>
    </cfRule>
  </conditionalFormatting>
  <printOptions/>
  <pageMargins left="0.27" right="0.27" top="1.25" bottom="1" header="0.5" footer="0.5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6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6.875" style="11" customWidth="1"/>
    <col min="2" max="2" width="12.125" style="11" customWidth="1"/>
    <col min="3" max="3" width="5.75390625" style="68" customWidth="1"/>
    <col min="4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0"/>
      <c r="C2" s="293"/>
      <c r="D2" s="10"/>
      <c r="F2" s="268" t="s">
        <v>404</v>
      </c>
    </row>
    <row r="3" spans="1:6" ht="15">
      <c r="A3" s="14" t="s">
        <v>1085</v>
      </c>
      <c r="B3" s="10"/>
      <c r="C3" s="293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0"/>
      <c r="C4" s="293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4"/>
      <c r="D5" s="10"/>
      <c r="E5" s="10"/>
      <c r="F5" s="10"/>
    </row>
    <row r="6" spans="1:6" ht="19.5" customHeight="1">
      <c r="A6" s="114" t="s">
        <v>405</v>
      </c>
      <c r="B6" s="114"/>
      <c r="C6" s="115"/>
      <c r="D6" s="114"/>
      <c r="E6" s="114"/>
      <c r="F6" s="114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15" customHeight="1">
      <c r="A9" s="294" t="s">
        <v>406</v>
      </c>
      <c r="B9" s="16"/>
      <c r="C9" s="17"/>
      <c r="D9" s="18"/>
      <c r="E9" s="18"/>
      <c r="F9" s="243" t="s">
        <v>314</v>
      </c>
    </row>
    <row r="10" spans="1:6" s="24" customFormat="1" ht="10.5" customHeight="1">
      <c r="A10" s="244" t="s">
        <v>315</v>
      </c>
      <c r="B10" s="295"/>
      <c r="C10" s="296" t="s">
        <v>1089</v>
      </c>
      <c r="D10" s="74" t="s">
        <v>407</v>
      </c>
      <c r="E10" s="21" t="s">
        <v>408</v>
      </c>
      <c r="F10" s="23"/>
    </row>
    <row r="11" spans="1:6" s="24" customFormat="1" ht="10.5" customHeight="1">
      <c r="A11" s="77"/>
      <c r="B11" s="297"/>
      <c r="C11" s="35"/>
      <c r="D11" s="36" t="s">
        <v>409</v>
      </c>
      <c r="E11" s="36" t="s">
        <v>410</v>
      </c>
      <c r="F11" s="37" t="s">
        <v>1010</v>
      </c>
    </row>
    <row r="12" spans="1:6" s="24" customFormat="1" ht="10.5" customHeight="1">
      <c r="A12" s="116" t="s">
        <v>845</v>
      </c>
      <c r="B12" s="118"/>
      <c r="C12" s="298" t="s">
        <v>1096</v>
      </c>
      <c r="D12" s="39">
        <v>1</v>
      </c>
      <c r="E12" s="39">
        <v>2</v>
      </c>
      <c r="F12" s="40">
        <v>3</v>
      </c>
    </row>
    <row r="13" spans="1:6" s="43" customFormat="1" ht="12" customHeight="1">
      <c r="A13" s="299" t="s">
        <v>1011</v>
      </c>
      <c r="B13" s="300"/>
      <c r="C13" s="47">
        <v>2001</v>
      </c>
      <c r="D13" s="111" t="e">
        <f>E13+F13</f>
        <v>#REF!</v>
      </c>
      <c r="E13" s="259" t="e">
        <f>#REF!</f>
        <v>#REF!</v>
      </c>
      <c r="F13" s="232" t="e">
        <f>#REF!</f>
        <v>#REF!</v>
      </c>
    </row>
    <row r="14" spans="1:66" s="43" customFormat="1" ht="12" customHeight="1">
      <c r="A14" s="80" t="s">
        <v>1012</v>
      </c>
      <c r="B14" s="301"/>
      <c r="C14" s="42">
        <v>2002</v>
      </c>
      <c r="D14" s="1"/>
      <c r="E14" s="1"/>
      <c r="F14" s="2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43" customFormat="1" ht="12" customHeight="1">
      <c r="A15" s="81" t="s">
        <v>1013</v>
      </c>
      <c r="B15" s="300"/>
      <c r="C15" s="50">
        <v>2003</v>
      </c>
      <c r="D15" s="3" t="e">
        <f>E15+F15</f>
        <v>#REF!</v>
      </c>
      <c r="E15" s="302" t="e">
        <f>#REF!</f>
        <v>#REF!</v>
      </c>
      <c r="F15" s="303" t="e">
        <f>#REF!</f>
        <v>#REF!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43" customFormat="1" ht="12" customHeight="1">
      <c r="A16" s="84" t="s">
        <v>1014</v>
      </c>
      <c r="B16" s="304"/>
      <c r="C16" s="47">
        <v>2004</v>
      </c>
      <c r="D16" s="111" t="e">
        <f>E16+F16</f>
        <v>#REF!</v>
      </c>
      <c r="E16" s="259" t="e">
        <f>#REF!</f>
        <v>#REF!</v>
      </c>
      <c r="F16" s="232" t="e">
        <f>#REF!</f>
        <v>#REF!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43" customFormat="1" ht="12" customHeight="1">
      <c r="A17" s="82" t="s">
        <v>1015</v>
      </c>
      <c r="B17" s="305"/>
      <c r="C17" s="49">
        <v>2005</v>
      </c>
      <c r="D17" s="111" t="e">
        <f aca="true" t="shared" si="0" ref="D17:D22">E17+F17</f>
        <v>#REF!</v>
      </c>
      <c r="E17" s="259" t="e">
        <f>#REF!</f>
        <v>#REF!</v>
      </c>
      <c r="F17" s="232" t="e">
        <f>#REF!</f>
        <v>#REF!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43" customFormat="1" ht="12" customHeight="1">
      <c r="A18" s="82" t="s">
        <v>1016</v>
      </c>
      <c r="B18" s="305"/>
      <c r="C18" s="49">
        <v>2010</v>
      </c>
      <c r="D18" s="111" t="e">
        <f t="shared" si="0"/>
        <v>#REF!</v>
      </c>
      <c r="E18" s="259" t="e">
        <f>#REF!</f>
        <v>#REF!</v>
      </c>
      <c r="F18" s="232" t="e">
        <f>#REF!</f>
        <v>#REF!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43" customFormat="1" ht="12" customHeight="1">
      <c r="A19" s="83" t="s">
        <v>1017</v>
      </c>
      <c r="B19" s="308"/>
      <c r="C19" s="50">
        <v>2011</v>
      </c>
      <c r="D19" s="3" t="e">
        <f>E19+F19</f>
        <v>#REF!</v>
      </c>
      <c r="E19" s="302" t="e">
        <f>#REF!</f>
        <v>#REF!</v>
      </c>
      <c r="F19" s="303" t="e">
        <f>#REF!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 customHeight="1">
      <c r="A20" s="84" t="s">
        <v>1018</v>
      </c>
      <c r="B20" s="304"/>
      <c r="C20" s="47">
        <v>2012</v>
      </c>
      <c r="D20" s="111" t="e">
        <f>E20+F20</f>
        <v>#REF!</v>
      </c>
      <c r="E20" s="259" t="e">
        <f>#REF!</f>
        <v>#REF!</v>
      </c>
      <c r="F20" s="232" t="e">
        <f>#REF!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 customHeight="1">
      <c r="A21" s="84" t="s">
        <v>1019</v>
      </c>
      <c r="B21" s="305"/>
      <c r="C21" s="49">
        <v>2013</v>
      </c>
      <c r="D21" s="111" t="e">
        <f t="shared" si="0"/>
        <v>#REF!</v>
      </c>
      <c r="E21" s="259" t="e">
        <f>#REF!</f>
        <v>#REF!</v>
      </c>
      <c r="F21" s="232" t="e">
        <f>#REF!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 customHeight="1">
      <c r="A22" s="82" t="s">
        <v>1020</v>
      </c>
      <c r="B22" s="305"/>
      <c r="C22" s="49">
        <v>2014</v>
      </c>
      <c r="D22" s="111" t="e">
        <f t="shared" si="0"/>
        <v>#REF!</v>
      </c>
      <c r="E22" s="259" t="e">
        <f>#REF!</f>
        <v>#REF!</v>
      </c>
      <c r="F22" s="232" t="e">
        <f>#REF!</f>
        <v>#REF!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 customHeight="1">
      <c r="A23" s="80" t="s">
        <v>1021</v>
      </c>
      <c r="B23" s="301"/>
      <c r="C23" s="42">
        <v>2020</v>
      </c>
      <c r="D23" s="1"/>
      <c r="E23" s="1"/>
      <c r="F23" s="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 customHeight="1">
      <c r="A24" s="81" t="s">
        <v>1022</v>
      </c>
      <c r="B24" s="300"/>
      <c r="C24" s="50">
        <v>2021</v>
      </c>
      <c r="D24" s="3" t="e">
        <f>E24+F24</f>
        <v>#REF!</v>
      </c>
      <c r="E24" s="302" t="e">
        <f>#REF!</f>
        <v>#REF!</v>
      </c>
      <c r="F24" s="303" t="e">
        <f>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 customHeight="1">
      <c r="A25" s="84" t="s">
        <v>1023</v>
      </c>
      <c r="B25" s="304"/>
      <c r="C25" s="47">
        <v>2022</v>
      </c>
      <c r="D25" s="111" t="e">
        <f aca="true" t="shared" si="1" ref="D25:D44">E25+F25</f>
        <v>#REF!</v>
      </c>
      <c r="E25" s="259" t="e">
        <f>#REF!</f>
        <v>#REF!</v>
      </c>
      <c r="F25" s="232" t="e">
        <f>#REF!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 customHeight="1">
      <c r="A26" s="82" t="s">
        <v>1015</v>
      </c>
      <c r="B26" s="305"/>
      <c r="C26" s="49">
        <v>2023</v>
      </c>
      <c r="D26" s="111" t="e">
        <f t="shared" si="1"/>
        <v>#REF!</v>
      </c>
      <c r="E26" s="259" t="e">
        <f>#REF!</f>
        <v>#REF!</v>
      </c>
      <c r="F26" s="232" t="e">
        <f>#REF!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 customHeight="1">
      <c r="A27" s="81" t="s">
        <v>1024</v>
      </c>
      <c r="B27" s="300"/>
      <c r="C27" s="50">
        <v>2030</v>
      </c>
      <c r="D27" s="3" t="e">
        <f>E27+F27</f>
        <v>#REF!</v>
      </c>
      <c r="E27" s="302" t="e">
        <f>#REF!</f>
        <v>#REF!</v>
      </c>
      <c r="F27" s="303" t="e">
        <f>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 customHeight="1">
      <c r="A28" s="84" t="s">
        <v>1025</v>
      </c>
      <c r="B28" s="304"/>
      <c r="C28" s="47">
        <v>2031</v>
      </c>
      <c r="D28" s="111" t="e">
        <f t="shared" si="1"/>
        <v>#REF!</v>
      </c>
      <c r="E28" s="259" t="e">
        <f>#REF!</f>
        <v>#REF!</v>
      </c>
      <c r="F28" s="232" t="e">
        <f>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 customHeight="1">
      <c r="A29" s="82" t="s">
        <v>1027</v>
      </c>
      <c r="B29" s="305"/>
      <c r="C29" s="49">
        <v>2032</v>
      </c>
      <c r="D29" s="111" t="e">
        <f t="shared" si="1"/>
        <v>#REF!</v>
      </c>
      <c r="E29" s="259" t="e">
        <f>#REF!</f>
        <v>#REF!</v>
      </c>
      <c r="F29" s="232" t="e">
        <f>#REF!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 customHeight="1">
      <c r="A30" s="82" t="s">
        <v>1028</v>
      </c>
      <c r="B30" s="305"/>
      <c r="C30" s="49">
        <v>2035</v>
      </c>
      <c r="D30" s="111" t="e">
        <f t="shared" si="1"/>
        <v>#REF!</v>
      </c>
      <c r="E30" s="259" t="e">
        <f>#REF!</f>
        <v>#REF!</v>
      </c>
      <c r="F30" s="232" t="e">
        <f>#REF!</f>
        <v>#REF!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 customHeight="1">
      <c r="A31" s="82" t="s">
        <v>1029</v>
      </c>
      <c r="B31" s="305"/>
      <c r="C31" s="49">
        <v>2036</v>
      </c>
      <c r="D31" s="111" t="e">
        <f t="shared" si="1"/>
        <v>#REF!</v>
      </c>
      <c r="E31" s="259" t="e">
        <f>#REF!</f>
        <v>#REF!</v>
      </c>
      <c r="F31" s="232" t="e">
        <f>#REF!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 customHeight="1">
      <c r="A32" s="82" t="s">
        <v>1030</v>
      </c>
      <c r="B32" s="305"/>
      <c r="C32" s="49">
        <v>2037</v>
      </c>
      <c r="D32" s="111" t="e">
        <f t="shared" si="1"/>
        <v>#REF!</v>
      </c>
      <c r="E32" s="259" t="e">
        <f>#REF!</f>
        <v>#REF!</v>
      </c>
      <c r="F32" s="232" t="e">
        <f>#REF!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 customHeight="1">
      <c r="A33" s="82" t="s">
        <v>1031</v>
      </c>
      <c r="B33" s="305"/>
      <c r="C33" s="49">
        <v>2038</v>
      </c>
      <c r="D33" s="111" t="e">
        <f t="shared" si="1"/>
        <v>#REF!</v>
      </c>
      <c r="E33" s="259" t="e">
        <f>#REF!</f>
        <v>#REF!</v>
      </c>
      <c r="F33" s="232" t="e">
        <f>#REF!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 customHeight="1">
      <c r="A34" s="81" t="s">
        <v>1032</v>
      </c>
      <c r="B34" s="300"/>
      <c r="C34" s="50">
        <v>2039</v>
      </c>
      <c r="D34" s="3" t="e">
        <f>E34+F34</f>
        <v>#REF!</v>
      </c>
      <c r="E34" s="302" t="e">
        <f>#REF!</f>
        <v>#REF!</v>
      </c>
      <c r="F34" s="303" t="e">
        <f>#REF!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 customHeight="1">
      <c r="A35" s="84" t="s">
        <v>1033</v>
      </c>
      <c r="B35" s="304"/>
      <c r="C35" s="47">
        <v>2040</v>
      </c>
      <c r="D35" s="111" t="e">
        <f t="shared" si="1"/>
        <v>#REF!</v>
      </c>
      <c r="E35" s="259" t="e">
        <f>#REF!</f>
        <v>#REF!</v>
      </c>
      <c r="F35" s="232" t="e">
        <f>#REF!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 customHeight="1">
      <c r="A36" s="82" t="s">
        <v>1034</v>
      </c>
      <c r="B36" s="305"/>
      <c r="C36" s="49">
        <v>2041</v>
      </c>
      <c r="D36" s="111" t="e">
        <f t="shared" si="1"/>
        <v>#REF!</v>
      </c>
      <c r="E36" s="259" t="e">
        <f>#REF!</f>
        <v>#REF!</v>
      </c>
      <c r="F36" s="232" t="e">
        <f>#REF!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 customHeight="1">
      <c r="A37" s="82" t="s">
        <v>1035</v>
      </c>
      <c r="B37" s="305"/>
      <c r="C37" s="49">
        <v>2042</v>
      </c>
      <c r="D37" s="111" t="e">
        <f t="shared" si="1"/>
        <v>#REF!</v>
      </c>
      <c r="E37" s="259" t="e">
        <f>#REF!</f>
        <v>#REF!</v>
      </c>
      <c r="F37" s="232" t="e">
        <f>#REF!</f>
        <v>#REF!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 customHeight="1">
      <c r="A38" s="82" t="s">
        <v>1036</v>
      </c>
      <c r="B38" s="305"/>
      <c r="C38" s="49">
        <v>2043</v>
      </c>
      <c r="D38" s="111" t="e">
        <f t="shared" si="1"/>
        <v>#REF!</v>
      </c>
      <c r="E38" s="259" t="e">
        <f>#REF!</f>
        <v>#REF!</v>
      </c>
      <c r="F38" s="232" t="e">
        <f>#REF!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 customHeight="1">
      <c r="A39" s="82" t="s">
        <v>1037</v>
      </c>
      <c r="B39" s="305"/>
      <c r="C39" s="49">
        <v>2044</v>
      </c>
      <c r="D39" s="111" t="e">
        <f t="shared" si="1"/>
        <v>#REF!</v>
      </c>
      <c r="E39" s="259" t="e">
        <f>#REF!</f>
        <v>#REF!</v>
      </c>
      <c r="F39" s="232" t="e">
        <f>#REF!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 customHeight="1">
      <c r="A40" s="81" t="s">
        <v>615</v>
      </c>
      <c r="B40" s="300"/>
      <c r="C40" s="50">
        <v>2050</v>
      </c>
      <c r="D40" s="3" t="e">
        <f>E40+F40</f>
        <v>#REF!</v>
      </c>
      <c r="E40" s="302" t="e">
        <f>#REF!</f>
        <v>#REF!</v>
      </c>
      <c r="F40" s="303" t="e">
        <f>#REF!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 customHeight="1">
      <c r="A41" s="84" t="s">
        <v>616</v>
      </c>
      <c r="B41" s="304"/>
      <c r="C41" s="47">
        <v>2051</v>
      </c>
      <c r="D41" s="111" t="e">
        <f t="shared" si="1"/>
        <v>#REF!</v>
      </c>
      <c r="E41" s="259" t="e">
        <f>#REF!</f>
        <v>#REF!</v>
      </c>
      <c r="F41" s="232" t="e">
        <f>#REF!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 customHeight="1">
      <c r="A42" s="82" t="s">
        <v>617</v>
      </c>
      <c r="B42" s="305"/>
      <c r="C42" s="49">
        <v>2052</v>
      </c>
      <c r="D42" s="111" t="e">
        <f t="shared" si="1"/>
        <v>#REF!</v>
      </c>
      <c r="E42" s="259" t="e">
        <f>#REF!</f>
        <v>#REF!</v>
      </c>
      <c r="F42" s="232" t="e">
        <f>#REF!</f>
        <v>#REF!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s="43" customFormat="1" ht="12" customHeight="1">
      <c r="A43" s="82" t="s">
        <v>618</v>
      </c>
      <c r="B43" s="305"/>
      <c r="C43" s="49">
        <v>2053</v>
      </c>
      <c r="D43" s="111"/>
      <c r="E43" s="259"/>
      <c r="F43" s="23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43" customFormat="1" ht="12" customHeight="1">
      <c r="A44" s="82" t="s">
        <v>1015</v>
      </c>
      <c r="B44" s="305"/>
      <c r="C44" s="49">
        <v>2054</v>
      </c>
      <c r="D44" s="111" t="e">
        <f t="shared" si="1"/>
        <v>#REF!</v>
      </c>
      <c r="E44" s="259" t="e">
        <f>#REF!</f>
        <v>#REF!</v>
      </c>
      <c r="F44" s="232" t="e">
        <f>#REF!</f>
        <v>#REF!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" s="43" customFormat="1" ht="12" customHeight="1">
      <c r="A45" s="86" t="s">
        <v>619</v>
      </c>
      <c r="B45" s="309"/>
      <c r="C45" s="65">
        <v>2100</v>
      </c>
      <c r="D45" s="66" t="e">
        <f>D13+D15+D18+D19+D24+D27+D30+D31+D32+D33+D34+D40</f>
        <v>#REF!</v>
      </c>
      <c r="E45" s="66" t="e">
        <f>E13+E15+E18+E19+E24+E27+E30+E31+E32+E33+E34+E40</f>
        <v>#REF!</v>
      </c>
      <c r="F45" s="58" t="e">
        <f>F13+F15+F18+F19+F24+F27+F30+F31+F32+F33+F34+F40</f>
        <v>#REF!</v>
      </c>
    </row>
    <row r="46" spans="4:6" ht="15">
      <c r="D46" s="69"/>
      <c r="E46" s="69"/>
      <c r="F46" s="69"/>
    </row>
    <row r="47" spans="4:6" ht="15">
      <c r="D47" s="69"/>
      <c r="E47" s="69"/>
      <c r="F47" s="69"/>
    </row>
    <row r="48" spans="4:6" ht="15">
      <c r="D48" s="69"/>
      <c r="E48" s="69"/>
      <c r="F48" s="69"/>
    </row>
    <row r="49" spans="4:6" ht="15">
      <c r="D49" s="69"/>
      <c r="E49" s="69"/>
      <c r="F49" s="69"/>
    </row>
    <row r="50" spans="4:6" ht="15">
      <c r="D50" s="69"/>
      <c r="E50" s="69"/>
      <c r="F50" s="69"/>
    </row>
    <row r="51" spans="4:6" ht="15">
      <c r="D51" s="69"/>
      <c r="E51" s="69"/>
      <c r="F51" s="69"/>
    </row>
    <row r="52" spans="4:6" ht="15">
      <c r="D52" s="69"/>
      <c r="E52" s="69"/>
      <c r="F52" s="69"/>
    </row>
    <row r="53" spans="4:6" ht="15">
      <c r="D53" s="69"/>
      <c r="E53" s="69"/>
      <c r="F53" s="69"/>
    </row>
    <row r="54" spans="4:6" ht="15">
      <c r="D54" s="69"/>
      <c r="E54" s="69"/>
      <c r="F54" s="69"/>
    </row>
    <row r="55" spans="4:6" ht="15">
      <c r="D55" s="69"/>
      <c r="E55" s="69"/>
      <c r="F55" s="69"/>
    </row>
    <row r="56" spans="4:6" ht="15">
      <c r="D56" s="69"/>
      <c r="E56" s="69"/>
      <c r="F56" s="69"/>
    </row>
    <row r="57" spans="4:6" ht="15">
      <c r="D57" s="69"/>
      <c r="E57" s="69"/>
      <c r="F57" s="69"/>
    </row>
    <row r="58" spans="4:6" ht="15">
      <c r="D58" s="69"/>
      <c r="E58" s="69"/>
      <c r="F58" s="69"/>
    </row>
    <row r="59" spans="4:6" ht="15">
      <c r="D59" s="69"/>
      <c r="E59" s="69"/>
      <c r="F59" s="69"/>
    </row>
    <row r="60" spans="4:6" ht="15">
      <c r="D60" s="69"/>
      <c r="E60" s="69"/>
      <c r="F60" s="69"/>
    </row>
    <row r="61" spans="4:6" ht="15">
      <c r="D61" s="69"/>
      <c r="E61" s="69"/>
      <c r="F61" s="69"/>
    </row>
    <row r="62" spans="4:6" ht="15">
      <c r="D62" s="69"/>
      <c r="E62" s="69"/>
      <c r="F62" s="69"/>
    </row>
    <row r="63" spans="4:6" ht="15">
      <c r="D63" s="69"/>
      <c r="E63" s="69"/>
      <c r="F63" s="69"/>
    </row>
    <row r="64" spans="4:6" ht="15">
      <c r="D64" s="69"/>
      <c r="E64" s="69"/>
      <c r="F64" s="69"/>
    </row>
    <row r="65" spans="4:6" ht="15">
      <c r="D65" s="69"/>
      <c r="E65" s="69"/>
      <c r="F65" s="69"/>
    </row>
    <row r="66" spans="4:6" ht="15">
      <c r="D66" s="69"/>
      <c r="E66" s="69"/>
      <c r="F66" s="69"/>
    </row>
    <row r="67" spans="4:6" ht="15">
      <c r="D67" s="69"/>
      <c r="E67" s="69"/>
      <c r="F67" s="69"/>
    </row>
    <row r="68" spans="4:6" ht="15">
      <c r="D68" s="69"/>
      <c r="E68" s="69"/>
      <c r="F68" s="69"/>
    </row>
    <row r="69" spans="4:6" ht="15">
      <c r="D69" s="69"/>
      <c r="E69" s="69"/>
      <c r="F69" s="69"/>
    </row>
    <row r="70" spans="4:6" ht="15">
      <c r="D70" s="69"/>
      <c r="E70" s="69"/>
      <c r="F70" s="69"/>
    </row>
    <row r="71" spans="4:6" ht="15">
      <c r="D71" s="69"/>
      <c r="E71" s="69"/>
      <c r="F71" s="69"/>
    </row>
    <row r="72" spans="4:6" ht="15">
      <c r="D72" s="69"/>
      <c r="E72" s="69"/>
      <c r="F72" s="69"/>
    </row>
    <row r="73" spans="4:6" ht="15">
      <c r="D73" s="69"/>
      <c r="E73" s="69"/>
      <c r="F73" s="69"/>
    </row>
    <row r="74" spans="4:6" ht="15">
      <c r="D74" s="69"/>
      <c r="E74" s="69"/>
      <c r="F74" s="69"/>
    </row>
    <row r="75" spans="4:6" ht="15">
      <c r="D75" s="69"/>
      <c r="E75" s="69"/>
      <c r="F75" s="69"/>
    </row>
    <row r="76" spans="4:6" ht="15">
      <c r="D76" s="69"/>
      <c r="E76" s="69"/>
      <c r="F76" s="69"/>
    </row>
    <row r="77" spans="4:6" ht="15">
      <c r="D77" s="69"/>
      <c r="E77" s="69"/>
      <c r="F77" s="69"/>
    </row>
    <row r="78" spans="4:6" ht="15">
      <c r="D78" s="69"/>
      <c r="E78" s="69"/>
      <c r="F78" s="69"/>
    </row>
    <row r="79" spans="4:6" ht="15">
      <c r="D79" s="69"/>
      <c r="E79" s="69"/>
      <c r="F79" s="69"/>
    </row>
    <row r="80" spans="4:6" ht="15">
      <c r="D80" s="69"/>
      <c r="E80" s="69"/>
      <c r="F80" s="69"/>
    </row>
    <row r="81" spans="4:6" ht="15">
      <c r="D81" s="69"/>
      <c r="E81" s="69"/>
      <c r="F81" s="69"/>
    </row>
    <row r="82" spans="4:6" ht="15">
      <c r="D82" s="69"/>
      <c r="E82" s="69"/>
      <c r="F82" s="69"/>
    </row>
    <row r="83" spans="4:6" ht="15">
      <c r="D83" s="69"/>
      <c r="E83" s="69"/>
      <c r="F83" s="69"/>
    </row>
    <row r="84" spans="4:6" ht="15">
      <c r="D84" s="69"/>
      <c r="E84" s="69"/>
      <c r="F84" s="69"/>
    </row>
    <row r="85" spans="4:6" ht="15">
      <c r="D85" s="69"/>
      <c r="E85" s="69"/>
      <c r="F85" s="69"/>
    </row>
    <row r="86" spans="4:6" ht="15">
      <c r="D86" s="69"/>
      <c r="E86" s="69"/>
      <c r="F86" s="69"/>
    </row>
    <row r="87" spans="4:6" ht="15">
      <c r="D87" s="69"/>
      <c r="E87" s="69"/>
      <c r="F87" s="69"/>
    </row>
    <row r="88" spans="4:6" ht="15">
      <c r="D88" s="69"/>
      <c r="E88" s="69"/>
      <c r="F88" s="69"/>
    </row>
    <row r="89" spans="4:6" ht="15">
      <c r="D89" s="69"/>
      <c r="E89" s="69"/>
      <c r="F89" s="69"/>
    </row>
    <row r="90" spans="4:6" ht="15">
      <c r="D90" s="69"/>
      <c r="E90" s="69"/>
      <c r="F90" s="69"/>
    </row>
    <row r="91" spans="4:6" ht="15">
      <c r="D91" s="69"/>
      <c r="E91" s="69"/>
      <c r="F91" s="69"/>
    </row>
    <row r="92" spans="4:6" ht="15">
      <c r="D92" s="69"/>
      <c r="E92" s="69"/>
      <c r="F92" s="69"/>
    </row>
    <row r="93" spans="4:6" ht="15">
      <c r="D93" s="69"/>
      <c r="E93" s="69"/>
      <c r="F93" s="69"/>
    </row>
    <row r="94" spans="4:6" ht="15">
      <c r="D94" s="69"/>
      <c r="E94" s="69"/>
      <c r="F94" s="69"/>
    </row>
    <row r="95" spans="4:6" ht="15">
      <c r="D95" s="69"/>
      <c r="E95" s="69"/>
      <c r="F95" s="69"/>
    </row>
    <row r="96" spans="4:6" ht="15">
      <c r="D96" s="69"/>
      <c r="E96" s="69"/>
      <c r="F96" s="69"/>
    </row>
    <row r="97" spans="4:6" ht="15">
      <c r="D97" s="69"/>
      <c r="E97" s="69"/>
      <c r="F97" s="69"/>
    </row>
    <row r="98" spans="4:6" ht="15">
      <c r="D98" s="69"/>
      <c r="E98" s="69"/>
      <c r="F98" s="69"/>
    </row>
    <row r="99" spans="4:6" ht="15">
      <c r="D99" s="69"/>
      <c r="E99" s="69"/>
      <c r="F99" s="69"/>
    </row>
    <row r="100" spans="4:6" ht="15">
      <c r="D100" s="69"/>
      <c r="E100" s="69"/>
      <c r="F100" s="69"/>
    </row>
    <row r="101" spans="4:6" ht="15">
      <c r="D101" s="69"/>
      <c r="E101" s="69"/>
      <c r="F101" s="69"/>
    </row>
    <row r="102" spans="4:6" ht="15">
      <c r="D102" s="69"/>
      <c r="E102" s="69"/>
      <c r="F102" s="69"/>
    </row>
    <row r="103" spans="4:6" ht="15">
      <c r="D103" s="69"/>
      <c r="E103" s="69"/>
      <c r="F103" s="69"/>
    </row>
    <row r="104" spans="4:6" ht="15">
      <c r="D104" s="69"/>
      <c r="E104" s="69"/>
      <c r="F104" s="69"/>
    </row>
    <row r="105" spans="4:6" ht="15">
      <c r="D105" s="69"/>
      <c r="E105" s="69"/>
      <c r="F105" s="69"/>
    </row>
    <row r="106" spans="4:6" ht="15">
      <c r="D106" s="69"/>
      <c r="E106" s="69"/>
      <c r="F106" s="69"/>
    </row>
    <row r="107" spans="4:6" ht="15">
      <c r="D107" s="69"/>
      <c r="E107" s="69"/>
      <c r="F107" s="69"/>
    </row>
    <row r="108" spans="4:6" ht="15">
      <c r="D108" s="69"/>
      <c r="E108" s="69"/>
      <c r="F108" s="69"/>
    </row>
    <row r="109" spans="4:6" ht="15">
      <c r="D109" s="69"/>
      <c r="E109" s="69"/>
      <c r="F109" s="69"/>
    </row>
    <row r="110" spans="4:6" ht="15">
      <c r="D110" s="69"/>
      <c r="E110" s="69"/>
      <c r="F110" s="69"/>
    </row>
    <row r="111" spans="4:6" ht="15">
      <c r="D111" s="69"/>
      <c r="E111" s="69"/>
      <c r="F111" s="69"/>
    </row>
    <row r="112" spans="4:6" ht="15">
      <c r="D112" s="69"/>
      <c r="E112" s="69"/>
      <c r="F112" s="69"/>
    </row>
    <row r="113" spans="4:6" ht="15">
      <c r="D113" s="69"/>
      <c r="E113" s="69"/>
      <c r="F113" s="69"/>
    </row>
    <row r="114" spans="4:6" ht="15">
      <c r="D114" s="69"/>
      <c r="E114" s="69"/>
      <c r="F114" s="69"/>
    </row>
    <row r="115" spans="4:6" ht="15">
      <c r="D115" s="69"/>
      <c r="E115" s="69"/>
      <c r="F115" s="69"/>
    </row>
    <row r="116" spans="4:6" ht="15">
      <c r="D116" s="69"/>
      <c r="E116" s="69"/>
      <c r="F116" s="69"/>
    </row>
    <row r="117" spans="4:6" ht="15">
      <c r="D117" s="69"/>
      <c r="E117" s="69"/>
      <c r="F117" s="69"/>
    </row>
    <row r="118" spans="4:6" ht="15">
      <c r="D118" s="69"/>
      <c r="E118" s="69"/>
      <c r="F118" s="69"/>
    </row>
    <row r="119" spans="4:6" ht="15">
      <c r="D119" s="69"/>
      <c r="E119" s="69"/>
      <c r="F119" s="69"/>
    </row>
    <row r="120" spans="4:6" ht="15">
      <c r="D120" s="69"/>
      <c r="E120" s="69"/>
      <c r="F120" s="69"/>
    </row>
    <row r="121" spans="4:6" ht="15">
      <c r="D121" s="69"/>
      <c r="E121" s="69"/>
      <c r="F121" s="69"/>
    </row>
    <row r="122" spans="4:6" ht="15">
      <c r="D122" s="69"/>
      <c r="E122" s="69"/>
      <c r="F122" s="69"/>
    </row>
    <row r="123" spans="4:6" ht="15">
      <c r="D123" s="69"/>
      <c r="E123" s="69"/>
      <c r="F123" s="69"/>
    </row>
    <row r="124" spans="4:6" ht="15">
      <c r="D124" s="69"/>
      <c r="E124" s="69"/>
      <c r="F124" s="69"/>
    </row>
    <row r="125" spans="4:6" ht="15">
      <c r="D125" s="69"/>
      <c r="E125" s="69"/>
      <c r="F125" s="69"/>
    </row>
    <row r="126" spans="4:6" ht="15">
      <c r="D126" s="69"/>
      <c r="E126" s="69"/>
      <c r="F126" s="69"/>
    </row>
    <row r="127" spans="4:6" ht="15">
      <c r="D127" s="69"/>
      <c r="E127" s="69"/>
      <c r="F127" s="69"/>
    </row>
    <row r="128" spans="4:6" ht="15">
      <c r="D128" s="69"/>
      <c r="E128" s="69"/>
      <c r="F128" s="69"/>
    </row>
    <row r="129" spans="4:6" ht="15">
      <c r="D129" s="69"/>
      <c r="E129" s="69"/>
      <c r="F129" s="69"/>
    </row>
    <row r="130" spans="4:6" ht="15">
      <c r="D130" s="69"/>
      <c r="E130" s="69"/>
      <c r="F130" s="69"/>
    </row>
    <row r="131" spans="4:6" ht="15">
      <c r="D131" s="69"/>
      <c r="E131" s="69"/>
      <c r="F131" s="69"/>
    </row>
    <row r="132" spans="4:6" ht="15">
      <c r="D132" s="69"/>
      <c r="E132" s="69"/>
      <c r="F132" s="69"/>
    </row>
    <row r="133" spans="4:6" ht="15">
      <c r="D133" s="69"/>
      <c r="E133" s="69"/>
      <c r="F133" s="69"/>
    </row>
    <row r="134" spans="4:6" ht="15">
      <c r="D134" s="69"/>
      <c r="E134" s="69"/>
      <c r="F134" s="69"/>
    </row>
    <row r="135" spans="4:6" ht="15">
      <c r="D135" s="69"/>
      <c r="E135" s="69"/>
      <c r="F135" s="69"/>
    </row>
    <row r="136" spans="4:6" ht="15">
      <c r="D136" s="69"/>
      <c r="E136" s="69"/>
      <c r="F136" s="69"/>
    </row>
    <row r="137" spans="4:6" ht="15">
      <c r="D137" s="69"/>
      <c r="E137" s="69"/>
      <c r="F137" s="69"/>
    </row>
    <row r="138" spans="4:6" ht="15">
      <c r="D138" s="69"/>
      <c r="E138" s="69"/>
      <c r="F138" s="69"/>
    </row>
    <row r="139" spans="4:6" ht="15">
      <c r="D139" s="69"/>
      <c r="E139" s="69"/>
      <c r="F139" s="69"/>
    </row>
    <row r="140" spans="4:6" ht="15">
      <c r="D140" s="69"/>
      <c r="E140" s="69"/>
      <c r="F140" s="69"/>
    </row>
    <row r="141" spans="4:6" ht="15">
      <c r="D141" s="69"/>
      <c r="E141" s="69"/>
      <c r="F141" s="69"/>
    </row>
    <row r="142" spans="4:6" ht="15">
      <c r="D142" s="69"/>
      <c r="E142" s="69"/>
      <c r="F142" s="69"/>
    </row>
    <row r="143" spans="4:6" ht="15">
      <c r="D143" s="69"/>
      <c r="E143" s="69"/>
      <c r="F143" s="69"/>
    </row>
    <row r="144" spans="4:6" ht="15">
      <c r="D144" s="69"/>
      <c r="E144" s="69"/>
      <c r="F144" s="69"/>
    </row>
    <row r="145" spans="4:6" ht="15">
      <c r="D145" s="69"/>
      <c r="E145" s="69"/>
      <c r="F145" s="69"/>
    </row>
    <row r="146" spans="4:6" ht="15">
      <c r="D146" s="69"/>
      <c r="E146" s="69"/>
      <c r="F146" s="69"/>
    </row>
    <row r="147" spans="4:6" ht="15">
      <c r="D147" s="69"/>
      <c r="E147" s="69"/>
      <c r="F147" s="69"/>
    </row>
    <row r="148" spans="4:6" ht="15">
      <c r="D148" s="69"/>
      <c r="E148" s="69"/>
      <c r="F148" s="69"/>
    </row>
    <row r="149" spans="4:6" ht="15">
      <c r="D149" s="69"/>
      <c r="E149" s="69"/>
      <c r="F149" s="69"/>
    </row>
    <row r="150" spans="4:6" ht="15">
      <c r="D150" s="69"/>
      <c r="E150" s="69"/>
      <c r="F150" s="69"/>
    </row>
    <row r="151" spans="4:6" ht="15">
      <c r="D151" s="69"/>
      <c r="E151" s="69"/>
      <c r="F151" s="69"/>
    </row>
    <row r="152" spans="4:6" ht="15">
      <c r="D152" s="69"/>
      <c r="E152" s="69"/>
      <c r="F152" s="69"/>
    </row>
    <row r="153" spans="4:6" ht="15">
      <c r="D153" s="69"/>
      <c r="E153" s="69"/>
      <c r="F153" s="69"/>
    </row>
    <row r="154" spans="4:6" ht="15">
      <c r="D154" s="69"/>
      <c r="E154" s="69"/>
      <c r="F154" s="69"/>
    </row>
    <row r="155" spans="4:6" ht="15">
      <c r="D155" s="69"/>
      <c r="E155" s="69"/>
      <c r="F155" s="69"/>
    </row>
    <row r="156" spans="4:6" ht="15">
      <c r="D156" s="69"/>
      <c r="E156" s="69"/>
      <c r="F156" s="69"/>
    </row>
    <row r="157" spans="4:6" ht="15">
      <c r="D157" s="69"/>
      <c r="E157" s="69"/>
      <c r="F157" s="69"/>
    </row>
    <row r="158" spans="4:6" ht="15">
      <c r="D158" s="69"/>
      <c r="E158" s="69"/>
      <c r="F158" s="69"/>
    </row>
    <row r="159" spans="4:6" ht="15">
      <c r="D159" s="69"/>
      <c r="E159" s="69"/>
      <c r="F159" s="69"/>
    </row>
    <row r="160" spans="4:6" ht="15">
      <c r="D160" s="69"/>
      <c r="E160" s="69"/>
      <c r="F160" s="69"/>
    </row>
    <row r="161" spans="4:6" ht="15">
      <c r="D161" s="69"/>
      <c r="E161" s="69"/>
      <c r="F161" s="69"/>
    </row>
    <row r="162" spans="4:6" ht="15">
      <c r="D162" s="69"/>
      <c r="E162" s="69"/>
      <c r="F162" s="69"/>
    </row>
    <row r="163" spans="4:6" ht="15">
      <c r="D163" s="69"/>
      <c r="E163" s="69"/>
      <c r="F163" s="69"/>
    </row>
    <row r="164" spans="4:6" ht="15">
      <c r="D164" s="69"/>
      <c r="E164" s="69"/>
      <c r="F164" s="69"/>
    </row>
    <row r="165" spans="4:6" ht="15">
      <c r="D165" s="69"/>
      <c r="E165" s="69"/>
      <c r="F165" s="69"/>
    </row>
    <row r="166" spans="4:6" ht="15">
      <c r="D166" s="69"/>
      <c r="E166" s="69"/>
      <c r="F166" s="69"/>
    </row>
    <row r="167" spans="4:6" ht="15">
      <c r="D167" s="69"/>
      <c r="E167" s="69"/>
      <c r="F167" s="69"/>
    </row>
    <row r="168" spans="4:6" ht="15">
      <c r="D168" s="69"/>
      <c r="E168" s="69"/>
      <c r="F168" s="69"/>
    </row>
    <row r="169" spans="4:6" ht="15">
      <c r="D169" s="69"/>
      <c r="E169" s="69"/>
      <c r="F169" s="69"/>
    </row>
    <row r="170" spans="4:6" ht="15">
      <c r="D170" s="69"/>
      <c r="E170" s="69"/>
      <c r="F170" s="69"/>
    </row>
    <row r="171" spans="4:6" ht="15">
      <c r="D171" s="69"/>
      <c r="E171" s="69"/>
      <c r="F171" s="69"/>
    </row>
    <row r="172" spans="4:6" ht="15">
      <c r="D172" s="69"/>
      <c r="E172" s="69"/>
      <c r="F172" s="69"/>
    </row>
    <row r="173" spans="4:6" ht="15">
      <c r="D173" s="69"/>
      <c r="E173" s="69"/>
      <c r="F173" s="69"/>
    </row>
    <row r="174" spans="4:6" ht="15">
      <c r="D174" s="69"/>
      <c r="E174" s="69"/>
      <c r="F174" s="69"/>
    </row>
    <row r="175" spans="4:6" ht="15">
      <c r="D175" s="69"/>
      <c r="E175" s="69"/>
      <c r="F175" s="69"/>
    </row>
    <row r="176" spans="4:6" ht="15">
      <c r="D176" s="69"/>
      <c r="E176" s="69"/>
      <c r="F176" s="69"/>
    </row>
    <row r="177" spans="4:6" ht="15">
      <c r="D177" s="69"/>
      <c r="E177" s="69"/>
      <c r="F177" s="69"/>
    </row>
    <row r="178" spans="4:6" ht="15">
      <c r="D178" s="69"/>
      <c r="E178" s="69"/>
      <c r="F178" s="69"/>
    </row>
    <row r="179" spans="4:6" ht="15">
      <c r="D179" s="69"/>
      <c r="E179" s="69"/>
      <c r="F179" s="69"/>
    </row>
    <row r="180" spans="4:6" ht="15">
      <c r="D180" s="69"/>
      <c r="E180" s="69"/>
      <c r="F180" s="69"/>
    </row>
    <row r="181" spans="4:6" ht="15">
      <c r="D181" s="69"/>
      <c r="E181" s="69"/>
      <c r="F181" s="69"/>
    </row>
    <row r="182" spans="4:6" ht="15">
      <c r="D182" s="69"/>
      <c r="E182" s="69"/>
      <c r="F182" s="69"/>
    </row>
    <row r="183" spans="4:6" ht="15">
      <c r="D183" s="69"/>
      <c r="E183" s="69"/>
      <c r="F183" s="69"/>
    </row>
    <row r="184" spans="4:6" ht="15">
      <c r="D184" s="69"/>
      <c r="E184" s="69"/>
      <c r="F184" s="69"/>
    </row>
    <row r="185" spans="4:6" ht="15">
      <c r="D185" s="69"/>
      <c r="E185" s="69"/>
      <c r="F185" s="69"/>
    </row>
    <row r="186" spans="4:6" ht="15">
      <c r="D186" s="69"/>
      <c r="E186" s="69"/>
      <c r="F186" s="69"/>
    </row>
    <row r="187" spans="4:6" ht="15">
      <c r="D187" s="69"/>
      <c r="E187" s="69"/>
      <c r="F187" s="69"/>
    </row>
    <row r="188" spans="4:6" ht="15">
      <c r="D188" s="69"/>
      <c r="E188" s="69"/>
      <c r="F188" s="69"/>
    </row>
    <row r="189" spans="4:6" ht="15">
      <c r="D189" s="69"/>
      <c r="E189" s="69"/>
      <c r="F189" s="69"/>
    </row>
    <row r="190" spans="4:6" ht="15">
      <c r="D190" s="69"/>
      <c r="E190" s="69"/>
      <c r="F190" s="69"/>
    </row>
    <row r="191" spans="4:6" ht="15">
      <c r="D191" s="69"/>
      <c r="E191" s="69"/>
      <c r="F191" s="69"/>
    </row>
    <row r="192" spans="4:6" ht="15">
      <c r="D192" s="69"/>
      <c r="E192" s="69"/>
      <c r="F192" s="69"/>
    </row>
    <row r="193" spans="4:6" ht="15">
      <c r="D193" s="69"/>
      <c r="E193" s="69"/>
      <c r="F193" s="69"/>
    </row>
    <row r="194" spans="4:6" ht="15">
      <c r="D194" s="69"/>
      <c r="E194" s="69"/>
      <c r="F194" s="69"/>
    </row>
    <row r="195" spans="4:6" ht="15">
      <c r="D195" s="69"/>
      <c r="E195" s="69"/>
      <c r="F195" s="69"/>
    </row>
    <row r="196" spans="4:6" ht="15">
      <c r="D196" s="69"/>
      <c r="E196" s="69"/>
      <c r="F196" s="69"/>
    </row>
    <row r="197" spans="4:6" ht="15">
      <c r="D197" s="69"/>
      <c r="E197" s="69"/>
      <c r="F197" s="69"/>
    </row>
    <row r="198" spans="4:6" ht="15">
      <c r="D198" s="69"/>
      <c r="E198" s="69"/>
      <c r="F198" s="69"/>
    </row>
    <row r="199" spans="4:6" ht="15">
      <c r="D199" s="69"/>
      <c r="E199" s="69"/>
      <c r="F199" s="69"/>
    </row>
    <row r="200" spans="4:6" ht="15">
      <c r="D200" s="69"/>
      <c r="E200" s="69"/>
      <c r="F200" s="69"/>
    </row>
    <row r="201" spans="4:6" ht="15">
      <c r="D201" s="69"/>
      <c r="E201" s="69"/>
      <c r="F201" s="69"/>
    </row>
    <row r="202" spans="4:6" ht="15">
      <c r="D202" s="69"/>
      <c r="E202" s="69"/>
      <c r="F202" s="69"/>
    </row>
    <row r="203" spans="4:6" ht="15">
      <c r="D203" s="69"/>
      <c r="E203" s="69"/>
      <c r="F203" s="69"/>
    </row>
    <row r="204" spans="4:6" ht="15">
      <c r="D204" s="69"/>
      <c r="E204" s="69"/>
      <c r="F204" s="69"/>
    </row>
    <row r="205" spans="4:6" ht="15">
      <c r="D205" s="69"/>
      <c r="E205" s="69"/>
      <c r="F205" s="69"/>
    </row>
    <row r="206" spans="4:6" ht="15">
      <c r="D206" s="69"/>
      <c r="E206" s="69"/>
      <c r="F206" s="69"/>
    </row>
    <row r="207" spans="4:6" ht="15">
      <c r="D207" s="69"/>
      <c r="E207" s="69"/>
      <c r="F207" s="69"/>
    </row>
    <row r="208" spans="4:6" ht="15">
      <c r="D208" s="69"/>
      <c r="E208" s="69"/>
      <c r="F208" s="69"/>
    </row>
    <row r="209" spans="4:6" ht="15">
      <c r="D209" s="69"/>
      <c r="E209" s="69"/>
      <c r="F209" s="69"/>
    </row>
    <row r="210" spans="4:6" ht="15">
      <c r="D210" s="69"/>
      <c r="E210" s="69"/>
      <c r="F210" s="69"/>
    </row>
    <row r="211" spans="4:6" ht="15">
      <c r="D211" s="69"/>
      <c r="E211" s="69"/>
      <c r="F211" s="69"/>
    </row>
    <row r="212" spans="4:6" ht="15">
      <c r="D212" s="69"/>
      <c r="E212" s="69"/>
      <c r="F212" s="69"/>
    </row>
    <row r="213" spans="4:6" ht="15">
      <c r="D213" s="69"/>
      <c r="E213" s="69"/>
      <c r="F213" s="69"/>
    </row>
    <row r="214" spans="4:6" ht="15">
      <c r="D214" s="69"/>
      <c r="E214" s="69"/>
      <c r="F214" s="69"/>
    </row>
    <row r="215" spans="4:6" ht="15">
      <c r="D215" s="69"/>
      <c r="E215" s="69"/>
      <c r="F215" s="69"/>
    </row>
    <row r="216" spans="4:6" ht="15">
      <c r="D216" s="69"/>
      <c r="E216" s="69"/>
      <c r="F216" s="69"/>
    </row>
    <row r="217" spans="4:6" ht="15">
      <c r="D217" s="69"/>
      <c r="E217" s="69"/>
      <c r="F217" s="69"/>
    </row>
    <row r="218" spans="4:6" ht="15">
      <c r="D218" s="69"/>
      <c r="E218" s="69"/>
      <c r="F218" s="69"/>
    </row>
    <row r="219" spans="4:6" ht="15">
      <c r="D219" s="69"/>
      <c r="E219" s="69"/>
      <c r="F219" s="69"/>
    </row>
    <row r="220" spans="4:6" ht="15">
      <c r="D220" s="69"/>
      <c r="E220" s="69"/>
      <c r="F220" s="69"/>
    </row>
    <row r="221" spans="4:6" ht="15">
      <c r="D221" s="69"/>
      <c r="E221" s="69"/>
      <c r="F221" s="69"/>
    </row>
    <row r="222" spans="4:6" ht="15">
      <c r="D222" s="69"/>
      <c r="E222" s="69"/>
      <c r="F222" s="69"/>
    </row>
    <row r="223" spans="4:6" ht="15">
      <c r="D223" s="69"/>
      <c r="E223" s="69"/>
      <c r="F223" s="69"/>
    </row>
    <row r="224" spans="4:6" ht="15">
      <c r="D224" s="69"/>
      <c r="E224" s="69"/>
      <c r="F224" s="69"/>
    </row>
    <row r="225" spans="4:6" ht="15">
      <c r="D225" s="69"/>
      <c r="E225" s="69"/>
      <c r="F225" s="69"/>
    </row>
    <row r="226" spans="4:6" ht="15">
      <c r="D226" s="69"/>
      <c r="E226" s="69"/>
      <c r="F226" s="69"/>
    </row>
    <row r="227" spans="4:6" ht="15">
      <c r="D227" s="69"/>
      <c r="E227" s="69"/>
      <c r="F227" s="69"/>
    </row>
    <row r="228" spans="4:6" ht="15">
      <c r="D228" s="69"/>
      <c r="E228" s="69"/>
      <c r="F228" s="69"/>
    </row>
    <row r="229" spans="4:6" ht="15">
      <c r="D229" s="69"/>
      <c r="E229" s="69"/>
      <c r="F229" s="69"/>
    </row>
    <row r="230" spans="4:6" ht="15">
      <c r="D230" s="69"/>
      <c r="E230" s="69"/>
      <c r="F230" s="69"/>
    </row>
    <row r="231" spans="4:6" ht="15">
      <c r="D231" s="69"/>
      <c r="E231" s="69"/>
      <c r="F231" s="69"/>
    </row>
    <row r="232" spans="4:6" ht="15">
      <c r="D232" s="69"/>
      <c r="E232" s="69"/>
      <c r="F232" s="69"/>
    </row>
    <row r="233" spans="4:6" ht="15">
      <c r="D233" s="69"/>
      <c r="E233" s="69"/>
      <c r="F233" s="69"/>
    </row>
    <row r="234" spans="4:6" ht="15">
      <c r="D234" s="69"/>
      <c r="E234" s="69"/>
      <c r="F234" s="69"/>
    </row>
    <row r="235" spans="4:6" ht="15">
      <c r="D235" s="69"/>
      <c r="E235" s="69"/>
      <c r="F235" s="69"/>
    </row>
    <row r="236" spans="4:6" ht="15">
      <c r="D236" s="69"/>
      <c r="E236" s="69"/>
      <c r="F236" s="69"/>
    </row>
    <row r="237" spans="4:6" ht="15">
      <c r="D237" s="69"/>
      <c r="E237" s="69"/>
      <c r="F237" s="69"/>
    </row>
    <row r="238" spans="4:6" ht="15">
      <c r="D238" s="69"/>
      <c r="E238" s="69"/>
      <c r="F238" s="69"/>
    </row>
    <row r="239" spans="4:6" ht="15">
      <c r="D239" s="69"/>
      <c r="E239" s="69"/>
      <c r="F239" s="69"/>
    </row>
    <row r="240" spans="4:6" ht="15">
      <c r="D240" s="69"/>
      <c r="E240" s="69"/>
      <c r="F240" s="69"/>
    </row>
    <row r="241" spans="4:6" ht="15">
      <c r="D241" s="69"/>
      <c r="E241" s="69"/>
      <c r="F241" s="69"/>
    </row>
    <row r="242" spans="4:6" ht="15">
      <c r="D242" s="69"/>
      <c r="E242" s="69"/>
      <c r="F242" s="69"/>
    </row>
    <row r="243" spans="4:6" ht="15">
      <c r="D243" s="69"/>
      <c r="E243" s="69"/>
      <c r="F243" s="69"/>
    </row>
    <row r="244" spans="4:6" ht="15">
      <c r="D244" s="69"/>
      <c r="E244" s="69"/>
      <c r="F244" s="69"/>
    </row>
    <row r="245" spans="4:6" ht="15">
      <c r="D245" s="69"/>
      <c r="E245" s="69"/>
      <c r="F245" s="69"/>
    </row>
    <row r="246" spans="4:6" ht="15">
      <c r="D246" s="69"/>
      <c r="E246" s="69"/>
      <c r="F246" s="69"/>
    </row>
    <row r="247" spans="4:6" ht="15">
      <c r="D247" s="69"/>
      <c r="E247" s="69"/>
      <c r="F247" s="69"/>
    </row>
    <row r="248" spans="4:6" ht="15">
      <c r="D248" s="69"/>
      <c r="E248" s="69"/>
      <c r="F248" s="69"/>
    </row>
    <row r="249" spans="4:6" ht="15">
      <c r="D249" s="69"/>
      <c r="E249" s="69"/>
      <c r="F249" s="69"/>
    </row>
    <row r="250" spans="4:6" ht="15">
      <c r="D250" s="69"/>
      <c r="E250" s="69"/>
      <c r="F250" s="69"/>
    </row>
    <row r="251" spans="4:6" ht="15">
      <c r="D251" s="69"/>
      <c r="E251" s="69"/>
      <c r="F251" s="69"/>
    </row>
    <row r="252" spans="4:6" ht="15">
      <c r="D252" s="69"/>
      <c r="E252" s="69"/>
      <c r="F252" s="69"/>
    </row>
    <row r="253" spans="4:6" ht="15">
      <c r="D253" s="69"/>
      <c r="E253" s="69"/>
      <c r="F253" s="69"/>
    </row>
    <row r="254" spans="4:6" ht="15">
      <c r="D254" s="69"/>
      <c r="E254" s="69"/>
      <c r="F254" s="69"/>
    </row>
    <row r="255" spans="4:6" ht="15">
      <c r="D255" s="69"/>
      <c r="E255" s="69"/>
      <c r="F255" s="69"/>
    </row>
    <row r="256" spans="4:6" ht="15">
      <c r="D256" s="69"/>
      <c r="E256" s="69"/>
      <c r="F256" s="69"/>
    </row>
    <row r="257" spans="4:6" ht="15">
      <c r="D257" s="69"/>
      <c r="E257" s="69"/>
      <c r="F257" s="69"/>
    </row>
    <row r="258" spans="4:6" ht="15">
      <c r="D258" s="69"/>
      <c r="E258" s="69"/>
      <c r="F258" s="69"/>
    </row>
    <row r="259" spans="4:6" ht="15">
      <c r="D259" s="69"/>
      <c r="E259" s="69"/>
      <c r="F259" s="69"/>
    </row>
    <row r="260" spans="4:6" ht="15">
      <c r="D260" s="69"/>
      <c r="E260" s="69"/>
      <c r="F260" s="69"/>
    </row>
    <row r="261" spans="4:6" ht="15">
      <c r="D261" s="69"/>
      <c r="E261" s="69"/>
      <c r="F261" s="69"/>
    </row>
    <row r="262" spans="4:6" ht="15">
      <c r="D262" s="69"/>
      <c r="E262" s="69"/>
      <c r="F262" s="69"/>
    </row>
    <row r="263" spans="4:6" ht="15">
      <c r="D263" s="69"/>
      <c r="E263" s="69"/>
      <c r="F263" s="69"/>
    </row>
    <row r="264" spans="4:6" ht="15">
      <c r="D264" s="69"/>
      <c r="E264" s="69"/>
      <c r="F264" s="69"/>
    </row>
    <row r="265" spans="4:6" ht="15">
      <c r="D265" s="69"/>
      <c r="E265" s="69"/>
      <c r="F265" s="69"/>
    </row>
    <row r="266" spans="4:6" ht="15">
      <c r="D266" s="69"/>
      <c r="E266" s="69"/>
      <c r="F266" s="69"/>
    </row>
    <row r="267" spans="4:6" ht="15">
      <c r="D267" s="69"/>
      <c r="E267" s="69"/>
      <c r="F267" s="69"/>
    </row>
    <row r="268" spans="4:6" ht="15">
      <c r="D268" s="69"/>
      <c r="E268" s="69"/>
      <c r="F268" s="69"/>
    </row>
    <row r="269" spans="4:6" ht="15">
      <c r="D269" s="69"/>
      <c r="E269" s="69"/>
      <c r="F269" s="69"/>
    </row>
    <row r="270" spans="4:6" ht="15">
      <c r="D270" s="69"/>
      <c r="E270" s="69"/>
      <c r="F270" s="69"/>
    </row>
    <row r="271" spans="4:6" ht="15">
      <c r="D271" s="69"/>
      <c r="E271" s="69"/>
      <c r="F271" s="69"/>
    </row>
    <row r="272" spans="4:6" ht="15">
      <c r="D272" s="69"/>
      <c r="E272" s="69"/>
      <c r="F272" s="69"/>
    </row>
    <row r="273" spans="4:6" ht="15">
      <c r="D273" s="69"/>
      <c r="E273" s="69"/>
      <c r="F273" s="69"/>
    </row>
    <row r="274" spans="4:6" ht="15">
      <c r="D274" s="69"/>
      <c r="E274" s="69"/>
      <c r="F274" s="69"/>
    </row>
    <row r="275" spans="4:6" ht="15">
      <c r="D275" s="69"/>
      <c r="E275" s="69"/>
      <c r="F275" s="69"/>
    </row>
    <row r="276" spans="4:6" ht="15">
      <c r="D276" s="69"/>
      <c r="E276" s="69"/>
      <c r="F276" s="69"/>
    </row>
    <row r="277" spans="4:6" ht="15">
      <c r="D277" s="69"/>
      <c r="E277" s="69"/>
      <c r="F277" s="69"/>
    </row>
    <row r="278" spans="4:6" ht="15">
      <c r="D278" s="69"/>
      <c r="E278" s="69"/>
      <c r="F278" s="69"/>
    </row>
    <row r="279" spans="4:6" ht="15">
      <c r="D279" s="69"/>
      <c r="E279" s="69"/>
      <c r="F279" s="69"/>
    </row>
    <row r="280" spans="4:6" ht="15">
      <c r="D280" s="69"/>
      <c r="E280" s="69"/>
      <c r="F280" s="69"/>
    </row>
    <row r="281" spans="4:6" ht="15">
      <c r="D281" s="69"/>
      <c r="E281" s="69"/>
      <c r="F281" s="69"/>
    </row>
    <row r="282" spans="4:6" ht="15">
      <c r="D282" s="69"/>
      <c r="E282" s="69"/>
      <c r="F282" s="69"/>
    </row>
    <row r="283" spans="4:6" ht="15">
      <c r="D283" s="69"/>
      <c r="E283" s="69"/>
      <c r="F283" s="69"/>
    </row>
    <row r="284" spans="4:6" ht="15">
      <c r="D284" s="69"/>
      <c r="E284" s="69"/>
      <c r="F284" s="69"/>
    </row>
    <row r="285" spans="4:6" ht="15">
      <c r="D285" s="69"/>
      <c r="E285" s="69"/>
      <c r="F285" s="69"/>
    </row>
    <row r="286" spans="4:6" ht="15">
      <c r="D286" s="69"/>
      <c r="E286" s="69"/>
      <c r="F286" s="69"/>
    </row>
    <row r="287" spans="4:6" ht="15">
      <c r="D287" s="69"/>
      <c r="E287" s="69"/>
      <c r="F287" s="69"/>
    </row>
    <row r="288" spans="4:6" ht="15">
      <c r="D288" s="69"/>
      <c r="E288" s="69"/>
      <c r="F288" s="69"/>
    </row>
    <row r="289" spans="4:6" ht="15">
      <c r="D289" s="69"/>
      <c r="E289" s="69"/>
      <c r="F289" s="69"/>
    </row>
    <row r="290" spans="4:6" ht="15">
      <c r="D290" s="69"/>
      <c r="E290" s="69"/>
      <c r="F290" s="69"/>
    </row>
    <row r="291" spans="4:6" ht="15">
      <c r="D291" s="69"/>
      <c r="E291" s="69"/>
      <c r="F291" s="69"/>
    </row>
    <row r="292" spans="4:6" ht="15">
      <c r="D292" s="69"/>
      <c r="E292" s="69"/>
      <c r="F292" s="69"/>
    </row>
    <row r="293" spans="4:6" ht="15">
      <c r="D293" s="69"/>
      <c r="E293" s="69"/>
      <c r="F293" s="69"/>
    </row>
    <row r="294" spans="4:6" ht="15">
      <c r="D294" s="69"/>
      <c r="E294" s="69"/>
      <c r="F294" s="69"/>
    </row>
    <row r="295" spans="4:6" ht="15">
      <c r="D295" s="69"/>
      <c r="E295" s="69"/>
      <c r="F295" s="69"/>
    </row>
    <row r="296" spans="4:6" ht="15">
      <c r="D296" s="69"/>
      <c r="E296" s="69"/>
      <c r="F296" s="69"/>
    </row>
    <row r="297" spans="4:6" ht="15">
      <c r="D297" s="69"/>
      <c r="E297" s="69"/>
      <c r="F297" s="69"/>
    </row>
    <row r="298" spans="4:6" ht="15">
      <c r="D298" s="69"/>
      <c r="E298" s="69"/>
      <c r="F298" s="69"/>
    </row>
    <row r="299" spans="4:6" ht="15">
      <c r="D299" s="69"/>
      <c r="E299" s="69"/>
      <c r="F299" s="69"/>
    </row>
    <row r="300" spans="4:6" ht="15">
      <c r="D300" s="69"/>
      <c r="E300" s="69"/>
      <c r="F300" s="69"/>
    </row>
    <row r="301" spans="4:6" ht="15">
      <c r="D301" s="69"/>
      <c r="E301" s="69"/>
      <c r="F301" s="69"/>
    </row>
    <row r="302" spans="4:6" ht="15">
      <c r="D302" s="69"/>
      <c r="E302" s="69"/>
      <c r="F302" s="69"/>
    </row>
    <row r="303" spans="4:6" ht="15">
      <c r="D303" s="69"/>
      <c r="E303" s="69"/>
      <c r="F303" s="69"/>
    </row>
    <row r="304" spans="4:6" ht="15">
      <c r="D304" s="69"/>
      <c r="E304" s="69"/>
      <c r="F304" s="69"/>
    </row>
    <row r="305" spans="4:6" ht="15">
      <c r="D305" s="69"/>
      <c r="E305" s="69"/>
      <c r="F305" s="69"/>
    </row>
    <row r="306" spans="4:6" ht="15">
      <c r="D306" s="69"/>
      <c r="E306" s="69"/>
      <c r="F306" s="69"/>
    </row>
    <row r="307" spans="4:6" ht="15">
      <c r="D307" s="69"/>
      <c r="E307" s="69"/>
      <c r="F307" s="69"/>
    </row>
    <row r="308" spans="4:6" ht="15">
      <c r="D308" s="69"/>
      <c r="E308" s="69"/>
      <c r="F308" s="69"/>
    </row>
    <row r="309" spans="4:6" ht="15">
      <c r="D309" s="69"/>
      <c r="E309" s="69"/>
      <c r="F309" s="69"/>
    </row>
    <row r="310" spans="4:6" ht="15">
      <c r="D310" s="69"/>
      <c r="E310" s="69"/>
      <c r="F310" s="69"/>
    </row>
    <row r="311" spans="4:6" ht="15">
      <c r="D311" s="69"/>
      <c r="E311" s="69"/>
      <c r="F311" s="69"/>
    </row>
    <row r="312" spans="4:6" ht="15">
      <c r="D312" s="69"/>
      <c r="E312" s="69"/>
      <c r="F312" s="69"/>
    </row>
    <row r="313" spans="4:6" ht="15">
      <c r="D313" s="69"/>
      <c r="E313" s="69"/>
      <c r="F313" s="69"/>
    </row>
    <row r="314" spans="4:6" ht="15">
      <c r="D314" s="69"/>
      <c r="E314" s="69"/>
      <c r="F314" s="69"/>
    </row>
    <row r="315" spans="4:6" ht="15">
      <c r="D315" s="69"/>
      <c r="E315" s="69"/>
      <c r="F315" s="69"/>
    </row>
    <row r="316" spans="4:6" ht="15">
      <c r="D316" s="69"/>
      <c r="E316" s="69"/>
      <c r="F316" s="69"/>
    </row>
    <row r="317" spans="4:6" ht="15">
      <c r="D317" s="69"/>
      <c r="E317" s="69"/>
      <c r="F317" s="69"/>
    </row>
    <row r="318" spans="4:6" ht="15">
      <c r="D318" s="69"/>
      <c r="E318" s="69"/>
      <c r="F318" s="69"/>
    </row>
    <row r="319" spans="4:6" ht="15">
      <c r="D319" s="69"/>
      <c r="E319" s="69"/>
      <c r="F319" s="69"/>
    </row>
    <row r="320" spans="4:6" ht="15">
      <c r="D320" s="69"/>
      <c r="E320" s="69"/>
      <c r="F320" s="69"/>
    </row>
    <row r="321" spans="4:6" ht="15">
      <c r="D321" s="69"/>
      <c r="E321" s="69"/>
      <c r="F321" s="69"/>
    </row>
    <row r="322" spans="4:6" ht="15">
      <c r="D322" s="69"/>
      <c r="E322" s="69"/>
      <c r="F322" s="69"/>
    </row>
    <row r="323" spans="4:6" ht="15">
      <c r="D323" s="69"/>
      <c r="E323" s="69"/>
      <c r="F323" s="69"/>
    </row>
    <row r="324" spans="4:6" ht="15">
      <c r="D324" s="69"/>
      <c r="E324" s="69"/>
      <c r="F324" s="69"/>
    </row>
    <row r="325" spans="4:6" ht="15">
      <c r="D325" s="69"/>
      <c r="E325" s="69"/>
      <c r="F325" s="69"/>
    </row>
    <row r="326" spans="4:6" ht="15">
      <c r="D326" s="69"/>
      <c r="E326" s="69"/>
      <c r="F326" s="69"/>
    </row>
    <row r="327" spans="4:6" ht="15">
      <c r="D327" s="69"/>
      <c r="E327" s="69"/>
      <c r="F327" s="69"/>
    </row>
    <row r="328" spans="4:6" ht="15">
      <c r="D328" s="69"/>
      <c r="E328" s="69"/>
      <c r="F328" s="69"/>
    </row>
    <row r="329" spans="4:6" ht="15">
      <c r="D329" s="69"/>
      <c r="E329" s="69"/>
      <c r="F329" s="69"/>
    </row>
    <row r="330" spans="4:6" ht="15">
      <c r="D330" s="69"/>
      <c r="E330" s="69"/>
      <c r="F330" s="69"/>
    </row>
    <row r="331" spans="4:6" ht="15">
      <c r="D331" s="69"/>
      <c r="E331" s="69"/>
      <c r="F331" s="69"/>
    </row>
    <row r="332" spans="4:6" ht="15">
      <c r="D332" s="69"/>
      <c r="E332" s="69"/>
      <c r="F332" s="69"/>
    </row>
    <row r="333" spans="4:6" ht="15">
      <c r="D333" s="69"/>
      <c r="E333" s="69"/>
      <c r="F333" s="69"/>
    </row>
    <row r="334" spans="4:6" ht="15">
      <c r="D334" s="69"/>
      <c r="E334" s="69"/>
      <c r="F334" s="69"/>
    </row>
    <row r="335" spans="4:6" ht="15">
      <c r="D335" s="69"/>
      <c r="E335" s="69"/>
      <c r="F335" s="69"/>
    </row>
    <row r="336" spans="4:6" ht="15">
      <c r="D336" s="69"/>
      <c r="E336" s="69"/>
      <c r="F336" s="69"/>
    </row>
    <row r="337" spans="4:6" ht="15">
      <c r="D337" s="69"/>
      <c r="E337" s="69"/>
      <c r="F337" s="69"/>
    </row>
    <row r="338" spans="4:6" ht="15">
      <c r="D338" s="69"/>
      <c r="E338" s="69"/>
      <c r="F338" s="69"/>
    </row>
    <row r="339" spans="4:6" ht="15">
      <c r="D339" s="69"/>
      <c r="E339" s="69"/>
      <c r="F339" s="69"/>
    </row>
    <row r="340" spans="4:6" ht="15">
      <c r="D340" s="69"/>
      <c r="E340" s="69"/>
      <c r="F340" s="69"/>
    </row>
    <row r="341" spans="4:6" ht="15">
      <c r="D341" s="69"/>
      <c r="E341" s="69"/>
      <c r="F341" s="69"/>
    </row>
    <row r="342" spans="4:6" ht="15">
      <c r="D342" s="69"/>
      <c r="E342" s="69"/>
      <c r="F342" s="69"/>
    </row>
    <row r="343" spans="4:6" ht="15">
      <c r="D343" s="69"/>
      <c r="E343" s="69"/>
      <c r="F343" s="69"/>
    </row>
    <row r="344" spans="4:6" ht="15">
      <c r="D344" s="69"/>
      <c r="E344" s="69"/>
      <c r="F344" s="69"/>
    </row>
    <row r="345" spans="4:6" ht="15">
      <c r="D345" s="69"/>
      <c r="E345" s="69"/>
      <c r="F345" s="69"/>
    </row>
    <row r="346" spans="4:6" ht="15">
      <c r="D346" s="69"/>
      <c r="E346" s="69"/>
      <c r="F346" s="69"/>
    </row>
    <row r="347" spans="4:6" ht="15">
      <c r="D347" s="69"/>
      <c r="E347" s="69"/>
      <c r="F347" s="69"/>
    </row>
    <row r="348" spans="4:6" ht="15">
      <c r="D348" s="69"/>
      <c r="E348" s="69"/>
      <c r="F348" s="69"/>
    </row>
    <row r="349" spans="4:6" ht="15">
      <c r="D349" s="69"/>
      <c r="E349" s="69"/>
      <c r="F349" s="69"/>
    </row>
    <row r="350" spans="4:6" ht="15">
      <c r="D350" s="69"/>
      <c r="E350" s="69"/>
      <c r="F350" s="69"/>
    </row>
    <row r="351" spans="4:6" ht="15">
      <c r="D351" s="69"/>
      <c r="E351" s="69"/>
      <c r="F351" s="69"/>
    </row>
    <row r="352" spans="4:6" ht="15">
      <c r="D352" s="69"/>
      <c r="E352" s="69"/>
      <c r="F352" s="69"/>
    </row>
    <row r="353" spans="4:6" ht="15">
      <c r="D353" s="69"/>
      <c r="E353" s="69"/>
      <c r="F353" s="69"/>
    </row>
    <row r="354" spans="4:6" ht="15">
      <c r="D354" s="69"/>
      <c r="E354" s="69"/>
      <c r="F354" s="69"/>
    </row>
    <row r="355" spans="4:6" ht="15">
      <c r="D355" s="69"/>
      <c r="E355" s="69"/>
      <c r="F355" s="69"/>
    </row>
    <row r="356" spans="4:6" ht="15">
      <c r="D356" s="69"/>
      <c r="E356" s="69"/>
      <c r="F356" s="69"/>
    </row>
    <row r="357" spans="4:6" ht="15">
      <c r="D357" s="69"/>
      <c r="E357" s="69"/>
      <c r="F357" s="69"/>
    </row>
    <row r="358" spans="4:6" ht="15">
      <c r="D358" s="69"/>
      <c r="E358" s="69"/>
      <c r="F358" s="69"/>
    </row>
    <row r="359" spans="4:6" ht="15">
      <c r="D359" s="69"/>
      <c r="E359" s="69"/>
      <c r="F359" s="69"/>
    </row>
    <row r="360" spans="4:6" ht="15">
      <c r="D360" s="69"/>
      <c r="E360" s="69"/>
      <c r="F360" s="69"/>
    </row>
    <row r="361" spans="4:6" ht="15">
      <c r="D361" s="69"/>
      <c r="E361" s="69"/>
      <c r="F361" s="69"/>
    </row>
    <row r="362" spans="4:6" ht="15">
      <c r="D362" s="69"/>
      <c r="E362" s="69"/>
      <c r="F362" s="69"/>
    </row>
    <row r="363" spans="4:6" ht="15">
      <c r="D363" s="69"/>
      <c r="E363" s="69"/>
      <c r="F363" s="69"/>
    </row>
    <row r="364" spans="4:6" ht="15">
      <c r="D364" s="69"/>
      <c r="E364" s="69"/>
      <c r="F364" s="69"/>
    </row>
    <row r="365" spans="4:6" ht="15">
      <c r="D365" s="69"/>
      <c r="E365" s="69"/>
      <c r="F365" s="69"/>
    </row>
    <row r="366" spans="4:6" ht="15">
      <c r="D366" s="69"/>
      <c r="E366" s="69"/>
      <c r="F366" s="69"/>
    </row>
    <row r="367" spans="4:6" ht="15">
      <c r="D367" s="69"/>
      <c r="E367" s="69"/>
      <c r="F367" s="69"/>
    </row>
    <row r="368" spans="4:6" ht="15">
      <c r="D368" s="69"/>
      <c r="E368" s="69"/>
      <c r="F368" s="69"/>
    </row>
    <row r="369" spans="4:6" ht="15">
      <c r="D369" s="69"/>
      <c r="E369" s="69"/>
      <c r="F369" s="69"/>
    </row>
    <row r="370" spans="4:6" ht="15">
      <c r="D370" s="69"/>
      <c r="E370" s="69"/>
      <c r="F370" s="69"/>
    </row>
    <row r="371" spans="4:6" ht="15">
      <c r="D371" s="69"/>
      <c r="E371" s="69"/>
      <c r="F371" s="69"/>
    </row>
    <row r="372" spans="4:6" ht="15">
      <c r="D372" s="69"/>
      <c r="E372" s="69"/>
      <c r="F372" s="69"/>
    </row>
    <row r="373" spans="4:6" ht="15">
      <c r="D373" s="69"/>
      <c r="E373" s="69"/>
      <c r="F373" s="69"/>
    </row>
    <row r="374" spans="4:6" ht="15">
      <c r="D374" s="69"/>
      <c r="E374" s="69"/>
      <c r="F374" s="69"/>
    </row>
    <row r="375" spans="4:6" ht="15">
      <c r="D375" s="69"/>
      <c r="E375" s="69"/>
      <c r="F375" s="69"/>
    </row>
    <row r="376" spans="4:6" ht="15">
      <c r="D376" s="69"/>
      <c r="E376" s="69"/>
      <c r="F376" s="69"/>
    </row>
    <row r="377" spans="4:6" ht="15">
      <c r="D377" s="69"/>
      <c r="E377" s="69"/>
      <c r="F377" s="69"/>
    </row>
    <row r="378" spans="4:6" ht="15">
      <c r="D378" s="69"/>
      <c r="E378" s="69"/>
      <c r="F378" s="69"/>
    </row>
    <row r="379" spans="4:6" ht="15">
      <c r="D379" s="69"/>
      <c r="E379" s="69"/>
      <c r="F379" s="69"/>
    </row>
    <row r="380" spans="4:6" ht="15">
      <c r="D380" s="69"/>
      <c r="E380" s="69"/>
      <c r="F380" s="69"/>
    </row>
    <row r="381" spans="4:6" ht="15">
      <c r="D381" s="69"/>
      <c r="E381" s="69"/>
      <c r="F381" s="69"/>
    </row>
    <row r="382" spans="4:6" ht="15">
      <c r="D382" s="69"/>
      <c r="E382" s="69"/>
      <c r="F382" s="69"/>
    </row>
    <row r="383" spans="4:6" ht="15">
      <c r="D383" s="69"/>
      <c r="E383" s="69"/>
      <c r="F383" s="69"/>
    </row>
    <row r="384" spans="4:6" ht="15">
      <c r="D384" s="69"/>
      <c r="E384" s="69"/>
      <c r="F384" s="69"/>
    </row>
    <row r="385" spans="4:6" ht="15">
      <c r="D385" s="69"/>
      <c r="E385" s="69"/>
      <c r="F385" s="69"/>
    </row>
    <row r="386" spans="4:6" ht="15">
      <c r="D386" s="69"/>
      <c r="E386" s="69"/>
      <c r="F386" s="69"/>
    </row>
    <row r="387" spans="4:6" ht="15">
      <c r="D387" s="69"/>
      <c r="E387" s="69"/>
      <c r="F387" s="69"/>
    </row>
    <row r="388" spans="4:6" ht="15">
      <c r="D388" s="69"/>
      <c r="E388" s="69"/>
      <c r="F388" s="69"/>
    </row>
    <row r="389" spans="4:6" ht="15">
      <c r="D389" s="69"/>
      <c r="E389" s="69"/>
      <c r="F389" s="69"/>
    </row>
    <row r="390" spans="4:6" ht="15">
      <c r="D390" s="69"/>
      <c r="E390" s="69"/>
      <c r="F390" s="69"/>
    </row>
    <row r="391" spans="4:6" ht="15">
      <c r="D391" s="69"/>
      <c r="E391" s="69"/>
      <c r="F391" s="69"/>
    </row>
    <row r="392" spans="4:6" ht="15">
      <c r="D392" s="69"/>
      <c r="E392" s="69"/>
      <c r="F392" s="69"/>
    </row>
    <row r="393" spans="4:6" ht="15">
      <c r="D393" s="69"/>
      <c r="E393" s="69"/>
      <c r="F393" s="69"/>
    </row>
    <row r="394" spans="4:6" ht="15">
      <c r="D394" s="69"/>
      <c r="E394" s="69"/>
      <c r="F394" s="69"/>
    </row>
    <row r="395" spans="4:6" ht="15">
      <c r="D395" s="69"/>
      <c r="E395" s="69"/>
      <c r="F395" s="69"/>
    </row>
    <row r="396" spans="4:6" ht="15">
      <c r="D396" s="69"/>
      <c r="E396" s="69"/>
      <c r="F396" s="69"/>
    </row>
    <row r="397" spans="4:6" ht="15">
      <c r="D397" s="69"/>
      <c r="E397" s="69"/>
      <c r="F397" s="69"/>
    </row>
    <row r="398" spans="4:6" ht="15">
      <c r="D398" s="69"/>
      <c r="E398" s="69"/>
      <c r="F398" s="69"/>
    </row>
    <row r="399" spans="4:6" ht="15">
      <c r="D399" s="69"/>
      <c r="E399" s="69"/>
      <c r="F399" s="69"/>
    </row>
    <row r="400" spans="4:6" ht="15">
      <c r="D400" s="69"/>
      <c r="E400" s="69"/>
      <c r="F400" s="69"/>
    </row>
    <row r="401" spans="4:6" ht="15">
      <c r="D401" s="69"/>
      <c r="E401" s="69"/>
      <c r="F401" s="69"/>
    </row>
    <row r="402" spans="4:6" ht="15">
      <c r="D402" s="69"/>
      <c r="E402" s="69"/>
      <c r="F402" s="69"/>
    </row>
    <row r="403" spans="4:6" ht="15">
      <c r="D403" s="69"/>
      <c r="E403" s="69"/>
      <c r="F403" s="69"/>
    </row>
    <row r="404" spans="4:6" ht="15">
      <c r="D404" s="69"/>
      <c r="E404" s="69"/>
      <c r="F404" s="69"/>
    </row>
    <row r="405" spans="4:6" ht="15">
      <c r="D405" s="69"/>
      <c r="E405" s="69"/>
      <c r="F405" s="69"/>
    </row>
    <row r="406" spans="4:6" ht="15">
      <c r="D406" s="69"/>
      <c r="E406" s="69"/>
      <c r="F406" s="69"/>
    </row>
    <row r="407" spans="4:6" ht="15">
      <c r="D407" s="69"/>
      <c r="E407" s="69"/>
      <c r="F407" s="69"/>
    </row>
    <row r="408" spans="4:6" ht="15">
      <c r="D408" s="69"/>
      <c r="E408" s="69"/>
      <c r="F408" s="69"/>
    </row>
    <row r="409" spans="4:6" ht="15">
      <c r="D409" s="69"/>
      <c r="E409" s="69"/>
      <c r="F409" s="69"/>
    </row>
    <row r="410" spans="4:6" ht="15">
      <c r="D410" s="69"/>
      <c r="E410" s="69"/>
      <c r="F410" s="69"/>
    </row>
    <row r="411" spans="4:6" ht="15">
      <c r="D411" s="69"/>
      <c r="E411" s="69"/>
      <c r="F411" s="69"/>
    </row>
    <row r="412" spans="4:6" ht="15">
      <c r="D412" s="69"/>
      <c r="E412" s="69"/>
      <c r="F412" s="69"/>
    </row>
    <row r="413" spans="4:6" ht="15">
      <c r="D413" s="69"/>
      <c r="E413" s="69"/>
      <c r="F413" s="69"/>
    </row>
    <row r="414" spans="4:6" ht="15">
      <c r="D414" s="69"/>
      <c r="E414" s="69"/>
      <c r="F414" s="69"/>
    </row>
    <row r="415" spans="4:6" ht="15">
      <c r="D415" s="69"/>
      <c r="E415" s="69"/>
      <c r="F415" s="69"/>
    </row>
    <row r="416" spans="4:6" ht="15">
      <c r="D416" s="69"/>
      <c r="E416" s="69"/>
      <c r="F416" s="69"/>
    </row>
    <row r="417" spans="4:6" ht="15">
      <c r="D417" s="69"/>
      <c r="E417" s="69"/>
      <c r="F417" s="69"/>
    </row>
    <row r="418" spans="4:6" ht="15">
      <c r="D418" s="69"/>
      <c r="E418" s="69"/>
      <c r="F418" s="69"/>
    </row>
    <row r="419" spans="4:6" ht="15">
      <c r="D419" s="69"/>
      <c r="E419" s="69"/>
      <c r="F419" s="69"/>
    </row>
    <row r="420" spans="4:6" ht="15">
      <c r="D420" s="69"/>
      <c r="E420" s="69"/>
      <c r="F420" s="69"/>
    </row>
    <row r="421" spans="4:6" ht="15">
      <c r="D421" s="69"/>
      <c r="E421" s="69"/>
      <c r="F421" s="69"/>
    </row>
    <row r="422" spans="4:6" ht="15">
      <c r="D422" s="69"/>
      <c r="E422" s="69"/>
      <c r="F422" s="69"/>
    </row>
    <row r="423" spans="4:6" ht="15">
      <c r="D423" s="69"/>
      <c r="E423" s="69"/>
      <c r="F423" s="69"/>
    </row>
    <row r="424" spans="4:6" ht="15">
      <c r="D424" s="69"/>
      <c r="E424" s="69"/>
      <c r="F424" s="69"/>
    </row>
    <row r="425" spans="4:6" ht="15">
      <c r="D425" s="69"/>
      <c r="E425" s="69"/>
      <c r="F425" s="69"/>
    </row>
    <row r="426" spans="4:6" ht="15">
      <c r="D426" s="69"/>
      <c r="E426" s="69"/>
      <c r="F426" s="69"/>
    </row>
    <row r="427" spans="4:6" ht="15">
      <c r="D427" s="69"/>
      <c r="E427" s="69"/>
      <c r="F427" s="69"/>
    </row>
    <row r="428" spans="4:6" ht="15">
      <c r="D428" s="69"/>
      <c r="E428" s="69"/>
      <c r="F428" s="69"/>
    </row>
    <row r="429" spans="4:6" ht="15">
      <c r="D429" s="69"/>
      <c r="E429" s="69"/>
      <c r="F429" s="69"/>
    </row>
    <row r="430" spans="4:6" ht="15">
      <c r="D430" s="69"/>
      <c r="E430" s="69"/>
      <c r="F430" s="69"/>
    </row>
    <row r="431" spans="4:6" ht="15">
      <c r="D431" s="69"/>
      <c r="E431" s="69"/>
      <c r="F431" s="69"/>
    </row>
    <row r="432" spans="4:6" ht="15">
      <c r="D432" s="69"/>
      <c r="E432" s="69"/>
      <c r="F432" s="69"/>
    </row>
    <row r="433" spans="4:6" ht="15">
      <c r="D433" s="69"/>
      <c r="E433" s="69"/>
      <c r="F433" s="69"/>
    </row>
    <row r="434" spans="4:6" ht="15">
      <c r="D434" s="69"/>
      <c r="E434" s="69"/>
      <c r="F434" s="69"/>
    </row>
    <row r="435" spans="4:6" ht="15">
      <c r="D435" s="69"/>
      <c r="E435" s="69"/>
      <c r="F435" s="69"/>
    </row>
    <row r="436" spans="4:6" ht="15">
      <c r="D436" s="69"/>
      <c r="E436" s="69"/>
      <c r="F436" s="69"/>
    </row>
    <row r="437" spans="4:6" ht="15">
      <c r="D437" s="69"/>
      <c r="E437" s="69"/>
      <c r="F437" s="69"/>
    </row>
    <row r="438" spans="4:6" ht="15">
      <c r="D438" s="69"/>
      <c r="E438" s="69"/>
      <c r="F438" s="69"/>
    </row>
    <row r="439" spans="4:6" ht="15">
      <c r="D439" s="69"/>
      <c r="E439" s="69"/>
      <c r="F439" s="69"/>
    </row>
    <row r="440" spans="4:6" ht="15">
      <c r="D440" s="69"/>
      <c r="E440" s="69"/>
      <c r="F440" s="69"/>
    </row>
    <row r="441" spans="4:6" ht="15">
      <c r="D441" s="69"/>
      <c r="E441" s="69"/>
      <c r="F441" s="69"/>
    </row>
    <row r="442" spans="4:6" ht="15">
      <c r="D442" s="69"/>
      <c r="E442" s="69"/>
      <c r="F442" s="69"/>
    </row>
    <row r="443" spans="4:6" ht="15">
      <c r="D443" s="69"/>
      <c r="E443" s="69"/>
      <c r="F443" s="69"/>
    </row>
    <row r="444" spans="4:6" ht="15">
      <c r="D444" s="69"/>
      <c r="E444" s="69"/>
      <c r="F444" s="69"/>
    </row>
    <row r="445" spans="4:6" ht="15">
      <c r="D445" s="69"/>
      <c r="E445" s="69"/>
      <c r="F445" s="69"/>
    </row>
    <row r="446" spans="4:6" ht="15">
      <c r="D446" s="69"/>
      <c r="E446" s="69"/>
      <c r="F446" s="69"/>
    </row>
    <row r="447" spans="4:6" ht="15">
      <c r="D447" s="69"/>
      <c r="E447" s="69"/>
      <c r="F447" s="69"/>
    </row>
    <row r="448" spans="4:6" ht="15">
      <c r="D448" s="69"/>
      <c r="E448" s="69"/>
      <c r="F448" s="69"/>
    </row>
    <row r="449" spans="4:6" ht="15">
      <c r="D449" s="69"/>
      <c r="E449" s="69"/>
      <c r="F449" s="69"/>
    </row>
    <row r="450" spans="4:6" ht="15">
      <c r="D450" s="69"/>
      <c r="E450" s="69"/>
      <c r="F450" s="69"/>
    </row>
    <row r="451" spans="4:6" ht="15">
      <c r="D451" s="69"/>
      <c r="E451" s="69"/>
      <c r="F451" s="69"/>
    </row>
    <row r="452" spans="4:6" ht="15">
      <c r="D452" s="69"/>
      <c r="E452" s="69"/>
      <c r="F452" s="69"/>
    </row>
    <row r="453" spans="4:6" ht="15">
      <c r="D453" s="69"/>
      <c r="E453" s="69"/>
      <c r="F453" s="69"/>
    </row>
    <row r="454" spans="4:6" ht="15">
      <c r="D454" s="69"/>
      <c r="E454" s="69"/>
      <c r="F454" s="69"/>
    </row>
    <row r="455" spans="4:6" ht="15">
      <c r="D455" s="69"/>
      <c r="E455" s="69"/>
      <c r="F455" s="69"/>
    </row>
    <row r="456" spans="4:6" ht="15">
      <c r="D456" s="69"/>
      <c r="E456" s="69"/>
      <c r="F456" s="69"/>
    </row>
    <row r="457" spans="4:6" ht="15">
      <c r="D457" s="69"/>
      <c r="E457" s="69"/>
      <c r="F457" s="69"/>
    </row>
    <row r="458" spans="4:6" ht="15">
      <c r="D458" s="69"/>
      <c r="E458" s="69"/>
      <c r="F458" s="69"/>
    </row>
    <row r="459" spans="4:6" ht="15">
      <c r="D459" s="69"/>
      <c r="E459" s="69"/>
      <c r="F459" s="69"/>
    </row>
    <row r="460" spans="4:6" ht="15">
      <c r="D460" s="69"/>
      <c r="E460" s="69"/>
      <c r="F460" s="69"/>
    </row>
    <row r="461" spans="4:6" ht="15">
      <c r="D461" s="69"/>
      <c r="E461" s="69"/>
      <c r="F461" s="69"/>
    </row>
    <row r="462" spans="4:6" ht="15">
      <c r="D462" s="69"/>
      <c r="E462" s="69"/>
      <c r="F462" s="69"/>
    </row>
    <row r="463" spans="4:6" ht="15">
      <c r="D463" s="69"/>
      <c r="E463" s="69"/>
      <c r="F463" s="69"/>
    </row>
    <row r="464" spans="4:6" ht="15">
      <c r="D464" s="69"/>
      <c r="E464" s="69"/>
      <c r="F464" s="69"/>
    </row>
    <row r="465" spans="4:6" ht="15">
      <c r="D465" s="69"/>
      <c r="E465" s="69"/>
      <c r="F465" s="69"/>
    </row>
    <row r="466" spans="4:6" ht="15">
      <c r="D466" s="69"/>
      <c r="E466" s="69"/>
      <c r="F466" s="69"/>
    </row>
    <row r="467" spans="4:6" ht="15">
      <c r="D467" s="69"/>
      <c r="E467" s="69"/>
      <c r="F467" s="69"/>
    </row>
    <row r="468" spans="4:6" ht="15">
      <c r="D468" s="69"/>
      <c r="E468" s="69"/>
      <c r="F468" s="69"/>
    </row>
    <row r="469" spans="4:6" ht="15">
      <c r="D469" s="69"/>
      <c r="E469" s="69"/>
      <c r="F469" s="69"/>
    </row>
    <row r="470" spans="4:6" ht="15">
      <c r="D470" s="69"/>
      <c r="E470" s="69"/>
      <c r="F470" s="69"/>
    </row>
    <row r="471" spans="4:6" ht="15">
      <c r="D471" s="69"/>
      <c r="E471" s="69"/>
      <c r="F471" s="69"/>
    </row>
    <row r="472" spans="4:6" ht="15">
      <c r="D472" s="69"/>
      <c r="E472" s="69"/>
      <c r="F472" s="69"/>
    </row>
    <row r="473" spans="4:6" ht="15">
      <c r="D473" s="69"/>
      <c r="E473" s="69"/>
      <c r="F473" s="69"/>
    </row>
    <row r="474" spans="4:6" ht="15">
      <c r="D474" s="69"/>
      <c r="E474" s="69"/>
      <c r="F474" s="69"/>
    </row>
    <row r="475" spans="4:6" ht="15">
      <c r="D475" s="69"/>
      <c r="E475" s="69"/>
      <c r="F475" s="69"/>
    </row>
    <row r="476" spans="4:6" ht="15">
      <c r="D476" s="69"/>
      <c r="E476" s="69"/>
      <c r="F476" s="69"/>
    </row>
    <row r="477" spans="4:6" ht="15">
      <c r="D477" s="69"/>
      <c r="E477" s="69"/>
      <c r="F477" s="69"/>
    </row>
    <row r="478" spans="4:6" ht="15">
      <c r="D478" s="69"/>
      <c r="E478" s="69"/>
      <c r="F478" s="69"/>
    </row>
    <row r="479" spans="4:6" ht="15">
      <c r="D479" s="69"/>
      <c r="E479" s="69"/>
      <c r="F479" s="69"/>
    </row>
    <row r="480" spans="4:6" ht="15">
      <c r="D480" s="69"/>
      <c r="E480" s="69"/>
      <c r="F480" s="69"/>
    </row>
    <row r="481" spans="4:6" ht="15">
      <c r="D481" s="69"/>
      <c r="E481" s="69"/>
      <c r="F481" s="69"/>
    </row>
    <row r="482" spans="4:6" ht="15">
      <c r="D482" s="69"/>
      <c r="E482" s="69"/>
      <c r="F482" s="69"/>
    </row>
    <row r="483" spans="4:6" ht="15">
      <c r="D483" s="69"/>
      <c r="E483" s="69"/>
      <c r="F483" s="69"/>
    </row>
    <row r="484" spans="4:6" ht="15">
      <c r="D484" s="69"/>
      <c r="E484" s="69"/>
      <c r="F484" s="69"/>
    </row>
    <row r="485" spans="4:6" ht="15">
      <c r="D485" s="69"/>
      <c r="E485" s="69"/>
      <c r="F485" s="69"/>
    </row>
    <row r="486" spans="4:6" ht="15">
      <c r="D486" s="69"/>
      <c r="E486" s="69"/>
      <c r="F486" s="69"/>
    </row>
    <row r="487" spans="4:6" ht="15">
      <c r="D487" s="69"/>
      <c r="E487" s="69"/>
      <c r="F487" s="69"/>
    </row>
    <row r="488" spans="4:6" ht="15">
      <c r="D488" s="69"/>
      <c r="E488" s="69"/>
      <c r="F488" s="69"/>
    </row>
    <row r="489" spans="4:6" ht="15">
      <c r="D489" s="69"/>
      <c r="E489" s="69"/>
      <c r="F489" s="69"/>
    </row>
    <row r="490" spans="4:6" ht="15">
      <c r="D490" s="69"/>
      <c r="E490" s="69"/>
      <c r="F490" s="69"/>
    </row>
    <row r="491" spans="4:6" ht="15">
      <c r="D491" s="69"/>
      <c r="E491" s="69"/>
      <c r="F491" s="69"/>
    </row>
    <row r="492" spans="4:6" ht="15">
      <c r="D492" s="69"/>
      <c r="E492" s="69"/>
      <c r="F492" s="69"/>
    </row>
    <row r="493" spans="4:6" ht="15">
      <c r="D493" s="69"/>
      <c r="E493" s="69"/>
      <c r="F493" s="69"/>
    </row>
    <row r="494" spans="4:6" ht="15">
      <c r="D494" s="69"/>
      <c r="E494" s="69"/>
      <c r="F494" s="69"/>
    </row>
    <row r="495" spans="4:6" ht="15">
      <c r="D495" s="69"/>
      <c r="E495" s="69"/>
      <c r="F495" s="69"/>
    </row>
    <row r="496" spans="4:6" ht="15">
      <c r="D496" s="69"/>
      <c r="E496" s="69"/>
      <c r="F496" s="69"/>
    </row>
    <row r="497" spans="4:6" ht="15">
      <c r="D497" s="69"/>
      <c r="E497" s="69"/>
      <c r="F497" s="69"/>
    </row>
    <row r="498" spans="4:6" ht="15">
      <c r="D498" s="69"/>
      <c r="E498" s="69"/>
      <c r="F498" s="69"/>
    </row>
    <row r="499" spans="4:6" ht="15">
      <c r="D499" s="69"/>
      <c r="E499" s="69"/>
      <c r="F499" s="69"/>
    </row>
    <row r="500" spans="4:6" ht="15">
      <c r="D500" s="69"/>
      <c r="E500" s="69"/>
      <c r="F500" s="69"/>
    </row>
    <row r="501" spans="4:6" ht="15">
      <c r="D501" s="69"/>
      <c r="E501" s="69"/>
      <c r="F501" s="69"/>
    </row>
    <row r="502" spans="4:6" ht="15">
      <c r="D502" s="69"/>
      <c r="E502" s="69"/>
      <c r="F502" s="69"/>
    </row>
    <row r="503" spans="4:6" ht="15">
      <c r="D503" s="69"/>
      <c r="E503" s="69"/>
      <c r="F503" s="69"/>
    </row>
    <row r="504" spans="4:6" ht="15">
      <c r="D504" s="69"/>
      <c r="E504" s="69"/>
      <c r="F504" s="69"/>
    </row>
    <row r="505" spans="4:6" ht="15">
      <c r="D505" s="69"/>
      <c r="E505" s="69"/>
      <c r="F505" s="69"/>
    </row>
    <row r="506" spans="4:6" ht="15">
      <c r="D506" s="69"/>
      <c r="E506" s="69"/>
      <c r="F506" s="69"/>
    </row>
    <row r="507" spans="4:6" ht="15">
      <c r="D507" s="69"/>
      <c r="E507" s="69"/>
      <c r="F507" s="69"/>
    </row>
    <row r="508" spans="4:6" ht="15">
      <c r="D508" s="69"/>
      <c r="E508" s="69"/>
      <c r="F508" s="69"/>
    </row>
    <row r="509" spans="4:6" ht="15">
      <c r="D509" s="69"/>
      <c r="E509" s="69"/>
      <c r="F509" s="69"/>
    </row>
    <row r="510" spans="4:6" ht="15">
      <c r="D510" s="69"/>
      <c r="E510" s="69"/>
      <c r="F510" s="69"/>
    </row>
    <row r="511" spans="4:6" ht="15">
      <c r="D511" s="69"/>
      <c r="E511" s="69"/>
      <c r="F511" s="69"/>
    </row>
    <row r="512" spans="4:6" ht="15">
      <c r="D512" s="69"/>
      <c r="E512" s="69"/>
      <c r="F512" s="69"/>
    </row>
    <row r="513" spans="4:6" ht="15">
      <c r="D513" s="69"/>
      <c r="E513" s="69"/>
      <c r="F513" s="69"/>
    </row>
    <row r="514" spans="4:6" ht="15">
      <c r="D514" s="69"/>
      <c r="E514" s="69"/>
      <c r="F514" s="69"/>
    </row>
    <row r="515" spans="4:6" ht="15">
      <c r="D515" s="69"/>
      <c r="E515" s="69"/>
      <c r="F515" s="69"/>
    </row>
    <row r="516" spans="4:6" ht="15">
      <c r="D516" s="69"/>
      <c r="E516" s="69"/>
      <c r="F516" s="69"/>
    </row>
    <row r="517" spans="4:6" ht="15">
      <c r="D517" s="69"/>
      <c r="E517" s="69"/>
      <c r="F517" s="69"/>
    </row>
    <row r="518" spans="4:6" ht="15">
      <c r="D518" s="69"/>
      <c r="E518" s="69"/>
      <c r="F518" s="69"/>
    </row>
    <row r="519" spans="4:6" ht="15">
      <c r="D519" s="69"/>
      <c r="E519" s="69"/>
      <c r="F519" s="69"/>
    </row>
    <row r="520" spans="4:6" ht="15">
      <c r="D520" s="69"/>
      <c r="E520" s="69"/>
      <c r="F520" s="69"/>
    </row>
    <row r="521" spans="4:6" ht="15">
      <c r="D521" s="69"/>
      <c r="E521" s="69"/>
      <c r="F521" s="69"/>
    </row>
    <row r="522" spans="4:6" ht="15">
      <c r="D522" s="69"/>
      <c r="E522" s="69"/>
      <c r="F522" s="69"/>
    </row>
    <row r="523" spans="4:6" ht="15">
      <c r="D523" s="69"/>
      <c r="E523" s="69"/>
      <c r="F523" s="69"/>
    </row>
    <row r="524" spans="4:6" ht="15">
      <c r="D524" s="69"/>
      <c r="E524" s="69"/>
      <c r="F524" s="69"/>
    </row>
    <row r="525" spans="4:6" ht="15">
      <c r="D525" s="69"/>
      <c r="E525" s="69"/>
      <c r="F525" s="69"/>
    </row>
    <row r="526" spans="4:6" ht="15">
      <c r="D526" s="69"/>
      <c r="E526" s="69"/>
      <c r="F526" s="69"/>
    </row>
    <row r="527" spans="4:6" ht="15">
      <c r="D527" s="69"/>
      <c r="E527" s="69"/>
      <c r="F527" s="69"/>
    </row>
    <row r="528" spans="4:6" ht="15">
      <c r="D528" s="69"/>
      <c r="E528" s="69"/>
      <c r="F528" s="69"/>
    </row>
    <row r="529" spans="4:6" ht="15">
      <c r="D529" s="69"/>
      <c r="E529" s="69"/>
      <c r="F529" s="69"/>
    </row>
    <row r="530" spans="4:6" ht="15">
      <c r="D530" s="69"/>
      <c r="E530" s="69"/>
      <c r="F530" s="69"/>
    </row>
    <row r="531" spans="4:6" ht="15">
      <c r="D531" s="69"/>
      <c r="E531" s="69"/>
      <c r="F531" s="69"/>
    </row>
    <row r="532" spans="4:6" ht="15">
      <c r="D532" s="69"/>
      <c r="E532" s="69"/>
      <c r="F532" s="69"/>
    </row>
    <row r="533" spans="4:6" ht="15">
      <c r="D533" s="69"/>
      <c r="E533" s="69"/>
      <c r="F533" s="69"/>
    </row>
    <row r="534" spans="4:6" ht="15">
      <c r="D534" s="69"/>
      <c r="E534" s="69"/>
      <c r="F534" s="69"/>
    </row>
    <row r="535" spans="4:6" ht="15">
      <c r="D535" s="69"/>
      <c r="E535" s="69"/>
      <c r="F535" s="69"/>
    </row>
    <row r="536" spans="4:6" ht="15">
      <c r="D536" s="69"/>
      <c r="E536" s="69"/>
      <c r="F536" s="69"/>
    </row>
    <row r="537" spans="4:6" ht="15">
      <c r="D537" s="69"/>
      <c r="E537" s="69"/>
      <c r="F537" s="69"/>
    </row>
    <row r="538" spans="4:6" ht="15">
      <c r="D538" s="69"/>
      <c r="E538" s="69"/>
      <c r="F538" s="69"/>
    </row>
    <row r="539" spans="4:6" ht="15">
      <c r="D539" s="69"/>
      <c r="E539" s="69"/>
      <c r="F539" s="69"/>
    </row>
    <row r="540" spans="4:6" ht="15">
      <c r="D540" s="69"/>
      <c r="E540" s="69"/>
      <c r="F540" s="69"/>
    </row>
    <row r="541" spans="4:6" ht="15">
      <c r="D541" s="69"/>
      <c r="E541" s="69"/>
      <c r="F541" s="69"/>
    </row>
    <row r="542" spans="4:6" ht="15">
      <c r="D542" s="69"/>
      <c r="E542" s="69"/>
      <c r="F542" s="69"/>
    </row>
    <row r="543" spans="4:6" ht="15">
      <c r="D543" s="69"/>
      <c r="E543" s="69"/>
      <c r="F543" s="69"/>
    </row>
    <row r="544" spans="4:6" ht="15">
      <c r="D544" s="69"/>
      <c r="E544" s="69"/>
      <c r="F544" s="69"/>
    </row>
    <row r="545" spans="4:6" ht="15">
      <c r="D545" s="69"/>
      <c r="E545" s="69"/>
      <c r="F545" s="69"/>
    </row>
    <row r="546" spans="4:6" ht="15">
      <c r="D546" s="69"/>
      <c r="E546" s="69"/>
      <c r="F546" s="69"/>
    </row>
    <row r="547" spans="4:6" ht="15">
      <c r="D547" s="69"/>
      <c r="E547" s="69"/>
      <c r="F547" s="69"/>
    </row>
    <row r="548" spans="4:6" ht="15">
      <c r="D548" s="69"/>
      <c r="E548" s="69"/>
      <c r="F548" s="69"/>
    </row>
    <row r="549" spans="4:6" ht="15">
      <c r="D549" s="69"/>
      <c r="E549" s="69"/>
      <c r="F549" s="69"/>
    </row>
    <row r="550" spans="4:6" ht="15">
      <c r="D550" s="69"/>
      <c r="E550" s="69"/>
      <c r="F550" s="69"/>
    </row>
    <row r="551" spans="4:6" ht="15">
      <c r="D551" s="69"/>
      <c r="E551" s="69"/>
      <c r="F551" s="69"/>
    </row>
    <row r="552" spans="4:6" ht="15">
      <c r="D552" s="69"/>
      <c r="E552" s="69"/>
      <c r="F552" s="69"/>
    </row>
    <row r="553" spans="4:6" ht="15">
      <c r="D553" s="69"/>
      <c r="E553" s="69"/>
      <c r="F553" s="69"/>
    </row>
    <row r="554" spans="4:6" ht="15">
      <c r="D554" s="69"/>
      <c r="E554" s="69"/>
      <c r="F554" s="69"/>
    </row>
    <row r="555" spans="4:6" ht="15">
      <c r="D555" s="69"/>
      <c r="E555" s="69"/>
      <c r="F555" s="69"/>
    </row>
    <row r="556" spans="4:6" ht="15">
      <c r="D556" s="69"/>
      <c r="E556" s="69"/>
      <c r="F556" s="69"/>
    </row>
    <row r="557" spans="4:6" ht="15">
      <c r="D557" s="69"/>
      <c r="E557" s="69"/>
      <c r="F557" s="69"/>
    </row>
    <row r="558" spans="4:6" ht="15">
      <c r="D558" s="69"/>
      <c r="E558" s="69"/>
      <c r="F558" s="69"/>
    </row>
    <row r="559" spans="4:6" ht="15">
      <c r="D559" s="69"/>
      <c r="E559" s="69"/>
      <c r="F559" s="69"/>
    </row>
    <row r="560" spans="4:6" ht="15">
      <c r="D560" s="69"/>
      <c r="E560" s="69"/>
      <c r="F560" s="69"/>
    </row>
    <row r="561" spans="4:6" ht="15">
      <c r="D561" s="69"/>
      <c r="E561" s="69"/>
      <c r="F561" s="69"/>
    </row>
    <row r="562" spans="4:6" ht="15">
      <c r="D562" s="69"/>
      <c r="E562" s="69"/>
      <c r="F562" s="69"/>
    </row>
    <row r="563" spans="4:6" ht="15">
      <c r="D563" s="69"/>
      <c r="E563" s="69"/>
      <c r="F563" s="69"/>
    </row>
    <row r="564" spans="4:6" ht="15">
      <c r="D564" s="69"/>
      <c r="E564" s="69"/>
      <c r="F564" s="69"/>
    </row>
    <row r="565" spans="4:6" ht="15">
      <c r="D565" s="69"/>
      <c r="E565" s="69"/>
      <c r="F565" s="69"/>
    </row>
    <row r="566" spans="4:6" ht="15">
      <c r="D566" s="69"/>
      <c r="E566" s="69"/>
      <c r="F566" s="69"/>
    </row>
    <row r="567" spans="4:6" ht="15">
      <c r="D567" s="69"/>
      <c r="E567" s="69"/>
      <c r="F567" s="69"/>
    </row>
    <row r="568" spans="4:6" ht="15">
      <c r="D568" s="69"/>
      <c r="E568" s="69"/>
      <c r="F568" s="69"/>
    </row>
    <row r="569" spans="4:6" ht="15">
      <c r="D569" s="69"/>
      <c r="E569" s="69"/>
      <c r="F569" s="69"/>
    </row>
    <row r="570" spans="4:6" ht="15">
      <c r="D570" s="69"/>
      <c r="E570" s="69"/>
      <c r="F570" s="69"/>
    </row>
    <row r="571" spans="4:6" ht="15">
      <c r="D571" s="69"/>
      <c r="E571" s="69"/>
      <c r="F571" s="69"/>
    </row>
    <row r="572" spans="4:6" ht="15">
      <c r="D572" s="69"/>
      <c r="E572" s="69"/>
      <c r="F572" s="69"/>
    </row>
    <row r="573" spans="4:6" ht="15">
      <c r="D573" s="69"/>
      <c r="E573" s="69"/>
      <c r="F573" s="69"/>
    </row>
    <row r="574" spans="4:6" ht="15">
      <c r="D574" s="69"/>
      <c r="E574" s="69"/>
      <c r="F574" s="69"/>
    </row>
    <row r="575" spans="4:6" ht="15">
      <c r="D575" s="69"/>
      <c r="E575" s="69"/>
      <c r="F575" s="69"/>
    </row>
    <row r="576" spans="4:6" ht="15">
      <c r="D576" s="69"/>
      <c r="E576" s="69"/>
      <c r="F576" s="69"/>
    </row>
    <row r="577" spans="4:6" ht="15">
      <c r="D577" s="69"/>
      <c r="E577" s="69"/>
      <c r="F577" s="69"/>
    </row>
    <row r="578" spans="4:6" ht="15">
      <c r="D578" s="69"/>
      <c r="E578" s="69"/>
      <c r="F578" s="69"/>
    </row>
    <row r="579" spans="4:6" ht="15">
      <c r="D579" s="69"/>
      <c r="E579" s="69"/>
      <c r="F579" s="69"/>
    </row>
    <row r="580" spans="4:6" ht="15">
      <c r="D580" s="69"/>
      <c r="E580" s="69"/>
      <c r="F580" s="69"/>
    </row>
    <row r="581" spans="4:6" ht="15">
      <c r="D581" s="69"/>
      <c r="E581" s="69"/>
      <c r="F581" s="69"/>
    </row>
    <row r="582" spans="4:6" ht="15">
      <c r="D582" s="69"/>
      <c r="E582" s="69"/>
      <c r="F582" s="69"/>
    </row>
    <row r="583" spans="4:6" ht="15">
      <c r="D583" s="69"/>
      <c r="E583" s="69"/>
      <c r="F583" s="69"/>
    </row>
    <row r="584" spans="4:6" ht="15">
      <c r="D584" s="69"/>
      <c r="E584" s="69"/>
      <c r="F584" s="69"/>
    </row>
    <row r="585" spans="4:6" ht="15">
      <c r="D585" s="69"/>
      <c r="E585" s="69"/>
      <c r="F585" s="69"/>
    </row>
    <row r="586" spans="4:6" ht="15">
      <c r="D586" s="69"/>
      <c r="E586" s="69"/>
      <c r="F586" s="69"/>
    </row>
    <row r="587" spans="4:6" ht="15">
      <c r="D587" s="69"/>
      <c r="E587" s="69"/>
      <c r="F587" s="69"/>
    </row>
    <row r="588" spans="4:6" ht="15">
      <c r="D588" s="69"/>
      <c r="E588" s="69"/>
      <c r="F588" s="69"/>
    </row>
    <row r="589" spans="4:6" ht="15">
      <c r="D589" s="69"/>
      <c r="E589" s="69"/>
      <c r="F589" s="69"/>
    </row>
    <row r="590" spans="4:6" ht="15">
      <c r="D590" s="69"/>
      <c r="E590" s="69"/>
      <c r="F590" s="69"/>
    </row>
    <row r="591" spans="4:6" ht="15">
      <c r="D591" s="69"/>
      <c r="E591" s="69"/>
      <c r="F591" s="69"/>
    </row>
    <row r="592" spans="4:6" ht="15">
      <c r="D592" s="69"/>
      <c r="E592" s="69"/>
      <c r="F592" s="69"/>
    </row>
    <row r="593" spans="4:6" ht="15">
      <c r="D593" s="69"/>
      <c r="E593" s="69"/>
      <c r="F593" s="69"/>
    </row>
    <row r="594" spans="4:6" ht="15">
      <c r="D594" s="69"/>
      <c r="E594" s="69"/>
      <c r="F594" s="69"/>
    </row>
    <row r="595" spans="4:6" ht="15">
      <c r="D595" s="69"/>
      <c r="E595" s="69"/>
      <c r="F595" s="69"/>
    </row>
    <row r="596" spans="4:6" ht="15">
      <c r="D596" s="69"/>
      <c r="E596" s="69"/>
      <c r="F596" s="69"/>
    </row>
    <row r="597" spans="4:6" ht="15">
      <c r="D597" s="69"/>
      <c r="E597" s="69"/>
      <c r="F597" s="69"/>
    </row>
    <row r="598" spans="4:6" ht="15">
      <c r="D598" s="69"/>
      <c r="E598" s="69"/>
      <c r="F598" s="69"/>
    </row>
    <row r="599" spans="4:6" ht="15">
      <c r="D599" s="69"/>
      <c r="E599" s="69"/>
      <c r="F599" s="69"/>
    </row>
    <row r="600" spans="4:6" ht="15">
      <c r="D600" s="69"/>
      <c r="E600" s="69"/>
      <c r="F600" s="69"/>
    </row>
    <row r="601" spans="4:6" ht="15">
      <c r="D601" s="69"/>
      <c r="E601" s="69"/>
      <c r="F601" s="69"/>
    </row>
    <row r="602" spans="4:6" ht="15">
      <c r="D602" s="69"/>
      <c r="E602" s="69"/>
      <c r="F602" s="69"/>
    </row>
    <row r="603" spans="4:6" ht="15">
      <c r="D603" s="69"/>
      <c r="E603" s="69"/>
      <c r="F603" s="69"/>
    </row>
    <row r="604" spans="4:6" ht="15">
      <c r="D604" s="69"/>
      <c r="E604" s="69"/>
      <c r="F604" s="69"/>
    </row>
    <row r="605" spans="4:6" ht="15">
      <c r="D605" s="69"/>
      <c r="E605" s="69"/>
      <c r="F605" s="69"/>
    </row>
    <row r="606" spans="4:6" ht="15">
      <c r="D606" s="69"/>
      <c r="E606" s="69"/>
      <c r="F606" s="69"/>
    </row>
    <row r="607" spans="4:6" ht="15">
      <c r="D607" s="69"/>
      <c r="E607" s="69"/>
      <c r="F607" s="69"/>
    </row>
    <row r="608" spans="4:6" ht="15">
      <c r="D608" s="69"/>
      <c r="E608" s="69"/>
      <c r="F608" s="69"/>
    </row>
    <row r="609" spans="4:6" ht="15">
      <c r="D609" s="69"/>
      <c r="E609" s="69"/>
      <c r="F609" s="69"/>
    </row>
    <row r="610" spans="4:6" ht="15">
      <c r="D610" s="69"/>
      <c r="E610" s="69"/>
      <c r="F610" s="69"/>
    </row>
    <row r="611" spans="4:6" ht="15">
      <c r="D611" s="69"/>
      <c r="E611" s="69"/>
      <c r="F611" s="69"/>
    </row>
    <row r="612" spans="4:6" ht="15">
      <c r="D612" s="69"/>
      <c r="E612" s="69"/>
      <c r="F612" s="69"/>
    </row>
    <row r="613" spans="4:6" ht="15">
      <c r="D613" s="69"/>
      <c r="E613" s="69"/>
      <c r="F613" s="69"/>
    </row>
    <row r="614" spans="4:6" ht="15">
      <c r="D614" s="69"/>
      <c r="E614" s="69"/>
      <c r="F614" s="69"/>
    </row>
    <row r="615" spans="4:6" ht="15">
      <c r="D615" s="69"/>
      <c r="E615" s="69"/>
      <c r="F615" s="69"/>
    </row>
    <row r="616" spans="4:6" ht="15">
      <c r="D616" s="69"/>
      <c r="E616" s="69"/>
      <c r="F616" s="69"/>
    </row>
    <row r="617" spans="4:6" ht="15">
      <c r="D617" s="69"/>
      <c r="E617" s="69"/>
      <c r="F617" s="69"/>
    </row>
    <row r="618" spans="4:6" ht="15">
      <c r="D618" s="69"/>
      <c r="E618" s="69"/>
      <c r="F618" s="69"/>
    </row>
    <row r="619" spans="4:6" ht="15">
      <c r="D619" s="69"/>
      <c r="E619" s="69"/>
      <c r="F619" s="69"/>
    </row>
    <row r="620" spans="4:6" ht="15">
      <c r="D620" s="69"/>
      <c r="E620" s="69"/>
      <c r="F620" s="69"/>
    </row>
    <row r="621" spans="4:6" ht="15">
      <c r="D621" s="69"/>
      <c r="E621" s="69"/>
      <c r="F621" s="69"/>
    </row>
    <row r="622" spans="4:6" ht="15">
      <c r="D622" s="69"/>
      <c r="E622" s="69"/>
      <c r="F622" s="69"/>
    </row>
    <row r="623" spans="4:6" ht="15">
      <c r="D623" s="69"/>
      <c r="E623" s="69"/>
      <c r="F623" s="69"/>
    </row>
    <row r="624" spans="4:6" ht="15">
      <c r="D624" s="69"/>
      <c r="E624" s="69"/>
      <c r="F624" s="69"/>
    </row>
    <row r="625" spans="4:6" ht="15">
      <c r="D625" s="69"/>
      <c r="E625" s="69"/>
      <c r="F625" s="69"/>
    </row>
    <row r="626" spans="4:6" ht="15">
      <c r="D626" s="69"/>
      <c r="E626" s="69"/>
      <c r="F626" s="69"/>
    </row>
    <row r="627" spans="4:6" ht="15">
      <c r="D627" s="69"/>
      <c r="E627" s="69"/>
      <c r="F627" s="69"/>
    </row>
    <row r="628" spans="4:6" ht="15">
      <c r="D628" s="69"/>
      <c r="E628" s="69"/>
      <c r="F628" s="69"/>
    </row>
    <row r="629" spans="4:6" ht="15">
      <c r="D629" s="69"/>
      <c r="E629" s="69"/>
      <c r="F629" s="69"/>
    </row>
    <row r="630" spans="4:6" ht="15">
      <c r="D630" s="69"/>
      <c r="E630" s="69"/>
      <c r="F630" s="69"/>
    </row>
    <row r="631" spans="4:6" ht="15">
      <c r="D631" s="69"/>
      <c r="E631" s="69"/>
      <c r="F631" s="69"/>
    </row>
    <row r="632" spans="4:6" ht="15">
      <c r="D632" s="69"/>
      <c r="E632" s="69"/>
      <c r="F632" s="69"/>
    </row>
    <row r="633" spans="4:6" ht="15">
      <c r="D633" s="69"/>
      <c r="E633" s="69"/>
      <c r="F633" s="69"/>
    </row>
    <row r="634" spans="4:6" ht="15">
      <c r="D634" s="69"/>
      <c r="E634" s="69"/>
      <c r="F634" s="69"/>
    </row>
    <row r="635" spans="4:6" ht="15">
      <c r="D635" s="69"/>
      <c r="E635" s="69"/>
      <c r="F635" s="69"/>
    </row>
    <row r="636" spans="4:6" ht="15">
      <c r="D636" s="69"/>
      <c r="E636" s="69"/>
      <c r="F636" s="69"/>
    </row>
    <row r="637" spans="4:6" ht="15">
      <c r="D637" s="69"/>
      <c r="E637" s="69"/>
      <c r="F637" s="69"/>
    </row>
    <row r="638" spans="4:6" ht="15">
      <c r="D638" s="69"/>
      <c r="E638" s="69"/>
      <c r="F638" s="69"/>
    </row>
    <row r="639" spans="4:6" ht="15">
      <c r="D639" s="69"/>
      <c r="E639" s="69"/>
      <c r="F639" s="69"/>
    </row>
    <row r="640" spans="4:6" ht="15">
      <c r="D640" s="69"/>
      <c r="E640" s="69"/>
      <c r="F640" s="69"/>
    </row>
    <row r="641" spans="4:6" ht="15">
      <c r="D641" s="69"/>
      <c r="E641" s="69"/>
      <c r="F641" s="69"/>
    </row>
    <row r="642" spans="4:6" ht="15">
      <c r="D642" s="69"/>
      <c r="E642" s="69"/>
      <c r="F642" s="69"/>
    </row>
    <row r="643" spans="4:6" ht="15">
      <c r="D643" s="69"/>
      <c r="E643" s="69"/>
      <c r="F643" s="69"/>
    </row>
    <row r="644" spans="4:6" ht="15">
      <c r="D644" s="69"/>
      <c r="E644" s="69"/>
      <c r="F644" s="69"/>
    </row>
    <row r="645" spans="4:6" ht="15">
      <c r="D645" s="69"/>
      <c r="E645" s="69"/>
      <c r="F645" s="69"/>
    </row>
    <row r="646" spans="4:6" ht="15">
      <c r="D646" s="69"/>
      <c r="E646" s="69"/>
      <c r="F646" s="69"/>
    </row>
    <row r="647" spans="4:6" ht="15">
      <c r="D647" s="69"/>
      <c r="E647" s="69"/>
      <c r="F647" s="69"/>
    </row>
    <row r="648" spans="4:6" ht="15">
      <c r="D648" s="69"/>
      <c r="E648" s="69"/>
      <c r="F648" s="69"/>
    </row>
    <row r="649" spans="4:6" ht="15">
      <c r="D649" s="69"/>
      <c r="E649" s="69"/>
      <c r="F649" s="69"/>
    </row>
    <row r="650" spans="4:6" ht="15">
      <c r="D650" s="69"/>
      <c r="E650" s="69"/>
      <c r="F650" s="69"/>
    </row>
    <row r="651" spans="4:6" ht="15">
      <c r="D651" s="69"/>
      <c r="E651" s="69"/>
      <c r="F651" s="69"/>
    </row>
    <row r="652" spans="4:6" ht="15">
      <c r="D652" s="69"/>
      <c r="E652" s="69"/>
      <c r="F652" s="69"/>
    </row>
    <row r="653" spans="4:6" ht="15">
      <c r="D653" s="69"/>
      <c r="E653" s="69"/>
      <c r="F653" s="69"/>
    </row>
    <row r="654" spans="4:6" ht="15">
      <c r="D654" s="69"/>
      <c r="E654" s="69"/>
      <c r="F654" s="69"/>
    </row>
    <row r="655" spans="4:6" ht="15">
      <c r="D655" s="69"/>
      <c r="E655" s="69"/>
      <c r="F655" s="69"/>
    </row>
    <row r="656" spans="4:6" ht="15">
      <c r="D656" s="69"/>
      <c r="E656" s="69"/>
      <c r="F656" s="69"/>
    </row>
    <row r="657" spans="4:6" ht="15">
      <c r="D657" s="69"/>
      <c r="E657" s="69"/>
      <c r="F657" s="69"/>
    </row>
    <row r="658" spans="4:6" ht="15">
      <c r="D658" s="69"/>
      <c r="E658" s="69"/>
      <c r="F658" s="69"/>
    </row>
    <row r="659" spans="4:6" ht="15">
      <c r="D659" s="69"/>
      <c r="E659" s="69"/>
      <c r="F659" s="69"/>
    </row>
    <row r="660" spans="4:6" ht="15">
      <c r="D660" s="69"/>
      <c r="E660" s="69"/>
      <c r="F660" s="69"/>
    </row>
    <row r="661" spans="4:6" ht="15">
      <c r="D661" s="69"/>
      <c r="E661" s="69"/>
      <c r="F661" s="69"/>
    </row>
    <row r="662" spans="4:6" ht="15">
      <c r="D662" s="69"/>
      <c r="E662" s="69"/>
      <c r="F662" s="69"/>
    </row>
    <row r="663" spans="4:6" ht="15">
      <c r="D663" s="69"/>
      <c r="E663" s="69"/>
      <c r="F663" s="69"/>
    </row>
    <row r="664" spans="4:6" ht="15">
      <c r="D664" s="69"/>
      <c r="E664" s="69"/>
      <c r="F664" s="69"/>
    </row>
  </sheetData>
  <sheetProtection/>
  <mergeCells count="3">
    <mergeCell ref="A1:F1"/>
    <mergeCell ref="A7:F7"/>
    <mergeCell ref="A8:F8"/>
  </mergeCells>
  <conditionalFormatting sqref="D13:F45">
    <cfRule type="cellIs" priority="1" dxfId="21" operator="equal" stopIfTrue="1">
      <formula>0</formula>
    </cfRule>
  </conditionalFormatting>
  <printOptions/>
  <pageMargins left="1" right="0.5" top="1.25" bottom="1" header="0.5" footer="0.5"/>
  <pageSetup fitToHeight="1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6.25390625" style="11" customWidth="1"/>
    <col min="2" max="2" width="5.75390625" style="68" customWidth="1"/>
    <col min="3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293"/>
      <c r="C2" s="10"/>
      <c r="D2" s="10"/>
      <c r="F2" s="268" t="s">
        <v>404</v>
      </c>
    </row>
    <row r="3" spans="1:6" ht="15">
      <c r="A3" s="14" t="s">
        <v>1085</v>
      </c>
      <c r="B3" s="293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293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0"/>
      <c r="F5" s="10"/>
    </row>
    <row r="6" spans="1:6" ht="19.5" customHeight="1">
      <c r="A6" s="114" t="s">
        <v>405</v>
      </c>
      <c r="B6" s="115"/>
      <c r="C6" s="114"/>
      <c r="D6" s="114"/>
      <c r="E6" s="114"/>
      <c r="F6" s="114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15" customHeight="1">
      <c r="A9" s="294" t="s">
        <v>620</v>
      </c>
      <c r="B9" s="17"/>
      <c r="C9" s="18"/>
      <c r="D9" s="18"/>
      <c r="E9" s="18"/>
      <c r="F9" s="243" t="s">
        <v>314</v>
      </c>
    </row>
    <row r="10" spans="1:6" s="24" customFormat="1" ht="10.5" customHeight="1">
      <c r="A10" s="244" t="s">
        <v>315</v>
      </c>
      <c r="B10" s="269" t="s">
        <v>1089</v>
      </c>
      <c r="C10" s="74" t="s">
        <v>621</v>
      </c>
      <c r="D10" s="21" t="s">
        <v>622</v>
      </c>
      <c r="E10" s="270"/>
      <c r="F10" s="310" t="s">
        <v>623</v>
      </c>
    </row>
    <row r="11" spans="1:6" s="24" customFormat="1" ht="10.5" customHeight="1">
      <c r="A11" s="77"/>
      <c r="B11" s="311"/>
      <c r="C11" s="36"/>
      <c r="D11" s="36" t="s">
        <v>624</v>
      </c>
      <c r="E11" s="312" t="s">
        <v>625</v>
      </c>
      <c r="F11" s="37" t="s">
        <v>626</v>
      </c>
    </row>
    <row r="12" spans="1:6" s="24" customFormat="1" ht="10.5" customHeight="1">
      <c r="A12" s="251" t="s">
        <v>845</v>
      </c>
      <c r="B12" s="313" t="s">
        <v>1096</v>
      </c>
      <c r="C12" s="39">
        <v>1</v>
      </c>
      <c r="D12" s="39">
        <v>2</v>
      </c>
      <c r="E12" s="39">
        <v>3</v>
      </c>
      <c r="F12" s="40">
        <v>4</v>
      </c>
    </row>
    <row r="13" spans="1:66" s="43" customFormat="1" ht="12" customHeight="1">
      <c r="A13" s="80" t="s">
        <v>627</v>
      </c>
      <c r="B13" s="314">
        <v>2110</v>
      </c>
      <c r="C13" s="1"/>
      <c r="D13" s="1"/>
      <c r="E13" s="1"/>
      <c r="F13" s="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</row>
    <row r="14" spans="1:66" s="43" customFormat="1" ht="12" customHeight="1">
      <c r="A14" s="81" t="s">
        <v>628</v>
      </c>
      <c r="B14" s="315">
        <v>2111</v>
      </c>
      <c r="C14" s="3" t="e">
        <f aca="true" t="shared" si="0" ref="C14:C25">D14+E14</f>
        <v>#REF!</v>
      </c>
      <c r="D14" s="302" t="e">
        <f>#REF!</f>
        <v>#REF!</v>
      </c>
      <c r="E14" s="302" t="e">
        <f>#REF!</f>
        <v>#REF!</v>
      </c>
      <c r="F14" s="303" t="e">
        <f>#REF!</f>
        <v>#REF!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43" customFormat="1" ht="12" customHeight="1">
      <c r="A15" s="84" t="s">
        <v>1014</v>
      </c>
      <c r="B15" s="316">
        <v>2112</v>
      </c>
      <c r="C15" s="111" t="e">
        <f t="shared" si="0"/>
        <v>#REF!</v>
      </c>
      <c r="D15" s="259" t="e">
        <f>#REF!</f>
        <v>#REF!</v>
      </c>
      <c r="E15" s="259" t="e">
        <f>#REF!</f>
        <v>#REF!</v>
      </c>
      <c r="F15" s="232" t="e">
        <f>#REF!</f>
        <v>#REF!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43" customFormat="1" ht="12" customHeight="1">
      <c r="A16" s="82" t="s">
        <v>629</v>
      </c>
      <c r="B16" s="317">
        <v>2113</v>
      </c>
      <c r="C16" s="111" t="e">
        <f t="shared" si="0"/>
        <v>#REF!</v>
      </c>
      <c r="D16" s="259" t="e">
        <f>#REF!</f>
        <v>#REF!</v>
      </c>
      <c r="E16" s="259" t="e">
        <f>#REF!</f>
        <v>#REF!</v>
      </c>
      <c r="F16" s="232" t="e">
        <f>#REF!</f>
        <v>#REF!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43" customFormat="1" ht="12">
      <c r="A17" s="81" t="s">
        <v>630</v>
      </c>
      <c r="B17" s="315">
        <v>2114</v>
      </c>
      <c r="C17" s="3" t="e">
        <f t="shared" si="0"/>
        <v>#REF!</v>
      </c>
      <c r="D17" s="302" t="e">
        <f>#REF!</f>
        <v>#REF!</v>
      </c>
      <c r="E17" s="302" t="e">
        <f>#REF!</f>
        <v>#REF!</v>
      </c>
      <c r="F17" s="303" t="e">
        <f>#REF!</f>
        <v>#REF!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43" customFormat="1" ht="12">
      <c r="A18" s="84" t="s">
        <v>631</v>
      </c>
      <c r="B18" s="316">
        <v>2115</v>
      </c>
      <c r="C18" s="111" t="e">
        <f t="shared" si="0"/>
        <v>#REF!</v>
      </c>
      <c r="D18" s="259" t="e">
        <f>#REF!</f>
        <v>#REF!</v>
      </c>
      <c r="E18" s="259" t="e">
        <f>#REF!</f>
        <v>#REF!</v>
      </c>
      <c r="F18" s="232" t="e">
        <f>#REF!</f>
        <v>#REF!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43" customFormat="1" ht="12">
      <c r="A19" s="82" t="s">
        <v>638</v>
      </c>
      <c r="B19" s="317">
        <v>2116</v>
      </c>
      <c r="C19" s="111" t="e">
        <f t="shared" si="0"/>
        <v>#REF!</v>
      </c>
      <c r="D19" s="259" t="e">
        <f>#REF!</f>
        <v>#REF!</v>
      </c>
      <c r="E19" s="259" t="e">
        <f>#REF!</f>
        <v>#REF!</v>
      </c>
      <c r="F19" s="232" t="e">
        <f>#REF!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>
      <c r="A20" s="82" t="s">
        <v>639</v>
      </c>
      <c r="B20" s="317">
        <v>2117</v>
      </c>
      <c r="C20" s="111" t="e">
        <f t="shared" si="0"/>
        <v>#REF!</v>
      </c>
      <c r="D20" s="259" t="e">
        <f>#REF!</f>
        <v>#REF!</v>
      </c>
      <c r="E20" s="259" t="e">
        <f>#REF!</f>
        <v>#REF!</v>
      </c>
      <c r="F20" s="232" t="e">
        <f>#REF!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>
      <c r="A21" s="82" t="s">
        <v>640</v>
      </c>
      <c r="B21" s="317">
        <v>2118</v>
      </c>
      <c r="C21" s="111" t="e">
        <f t="shared" si="0"/>
        <v>#REF!</v>
      </c>
      <c r="D21" s="259" t="e">
        <f>#REF!</f>
        <v>#REF!</v>
      </c>
      <c r="E21" s="259" t="e">
        <f>#REF!</f>
        <v>#REF!</v>
      </c>
      <c r="F21" s="232" t="e">
        <f>#REF!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>
      <c r="A22" s="81" t="s">
        <v>641</v>
      </c>
      <c r="B22" s="315">
        <v>2119</v>
      </c>
      <c r="C22" s="3" t="e">
        <f t="shared" si="0"/>
        <v>#REF!</v>
      </c>
      <c r="D22" s="302" t="e">
        <f>#REF!</f>
        <v>#REF!</v>
      </c>
      <c r="E22" s="302" t="e">
        <f>#REF!</f>
        <v>#REF!</v>
      </c>
      <c r="F22" s="303" t="e">
        <f>#REF!</f>
        <v>#REF!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>
      <c r="A23" s="84" t="s">
        <v>642</v>
      </c>
      <c r="B23" s="316">
        <v>2120</v>
      </c>
      <c r="C23" s="111" t="e">
        <f t="shared" si="0"/>
        <v>#REF!</v>
      </c>
      <c r="D23" s="259" t="e">
        <f>#REF!</f>
        <v>#REF!</v>
      </c>
      <c r="E23" s="259" t="e">
        <f>#REF!</f>
        <v>#REF!</v>
      </c>
      <c r="F23" s="232" t="e">
        <f>#REF!</f>
        <v>#REF!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>
      <c r="A24" s="82" t="s">
        <v>643</v>
      </c>
      <c r="B24" s="317">
        <v>2121</v>
      </c>
      <c r="C24" s="111" t="e">
        <f t="shared" si="0"/>
        <v>#REF!</v>
      </c>
      <c r="D24" s="259" t="e">
        <f>#REF!</f>
        <v>#REF!</v>
      </c>
      <c r="E24" s="259" t="e">
        <f>#REF!</f>
        <v>#REF!</v>
      </c>
      <c r="F24" s="232" t="e">
        <f>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>
      <c r="A25" s="82" t="s">
        <v>644</v>
      </c>
      <c r="B25" s="317">
        <v>2122</v>
      </c>
      <c r="C25" s="111" t="e">
        <f t="shared" si="0"/>
        <v>#REF!</v>
      </c>
      <c r="D25" s="259" t="e">
        <f>#REF!</f>
        <v>#REF!</v>
      </c>
      <c r="E25" s="259" t="e">
        <f>#REF!</f>
        <v>#REF!</v>
      </c>
      <c r="F25" s="232" t="e">
        <f>#REF!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>
      <c r="A26" s="80" t="s">
        <v>645</v>
      </c>
      <c r="B26" s="318">
        <v>2125</v>
      </c>
      <c r="C26" s="1"/>
      <c r="D26" s="1"/>
      <c r="E26" s="1"/>
      <c r="F26" s="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>
      <c r="A27" s="81" t="s">
        <v>646</v>
      </c>
      <c r="B27" s="315">
        <v>2126</v>
      </c>
      <c r="C27" s="3" t="e">
        <f aca="true" t="shared" si="1" ref="C27:C36">D27+E27</f>
        <v>#REF!</v>
      </c>
      <c r="D27" s="302" t="e">
        <f>#REF!</f>
        <v>#REF!</v>
      </c>
      <c r="E27" s="302" t="e">
        <f>#REF!</f>
        <v>#REF!</v>
      </c>
      <c r="F27" s="303" t="e">
        <f>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>
      <c r="A28" s="84" t="s">
        <v>647</v>
      </c>
      <c r="B28" s="316">
        <v>2127</v>
      </c>
      <c r="C28" s="111" t="e">
        <f t="shared" si="1"/>
        <v>#REF!</v>
      </c>
      <c r="D28" s="259" t="e">
        <f>#REF!</f>
        <v>#REF!</v>
      </c>
      <c r="E28" s="259" t="e">
        <f>#REF!</f>
        <v>#REF!</v>
      </c>
      <c r="F28" s="232" t="e">
        <f>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>
      <c r="A29" s="82" t="s">
        <v>648</v>
      </c>
      <c r="B29" s="317">
        <v>2128</v>
      </c>
      <c r="C29" s="111" t="e">
        <f t="shared" si="1"/>
        <v>#REF!</v>
      </c>
      <c r="D29" s="259" t="e">
        <f>#REF!</f>
        <v>#REF!</v>
      </c>
      <c r="E29" s="259" t="e">
        <f>#REF!</f>
        <v>#REF!</v>
      </c>
      <c r="F29" s="307" t="e">
        <f>#REF!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>
      <c r="A30" s="81" t="s">
        <v>649</v>
      </c>
      <c r="B30" s="315">
        <v>2129</v>
      </c>
      <c r="C30" s="3" t="e">
        <f t="shared" si="1"/>
        <v>#REF!</v>
      </c>
      <c r="D30" s="302" t="e">
        <f>#REF!</f>
        <v>#REF!</v>
      </c>
      <c r="E30" s="302" t="e">
        <f>#REF!</f>
        <v>#REF!</v>
      </c>
      <c r="F30" s="303" t="e">
        <f>#REF!</f>
        <v>#REF!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>
      <c r="A31" s="84" t="s">
        <v>650</v>
      </c>
      <c r="B31" s="316">
        <v>2130</v>
      </c>
      <c r="C31" s="111" t="e">
        <f t="shared" si="1"/>
        <v>#REF!</v>
      </c>
      <c r="D31" s="259" t="e">
        <f>#REF!</f>
        <v>#REF!</v>
      </c>
      <c r="E31" s="259" t="e">
        <f>#REF!</f>
        <v>#REF!</v>
      </c>
      <c r="F31" s="307" t="e">
        <f>#REF!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>
      <c r="A32" s="82" t="s">
        <v>651</v>
      </c>
      <c r="B32" s="317">
        <v>2131</v>
      </c>
      <c r="C32" s="111" t="e">
        <f t="shared" si="1"/>
        <v>#REF!</v>
      </c>
      <c r="D32" s="259" t="e">
        <f>#REF!</f>
        <v>#REF!</v>
      </c>
      <c r="E32" s="259" t="e">
        <f>#REF!</f>
        <v>#REF!</v>
      </c>
      <c r="F32" s="307" t="e">
        <f>#REF!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>
      <c r="A33" s="82" t="s">
        <v>652</v>
      </c>
      <c r="B33" s="317">
        <v>2132</v>
      </c>
      <c r="C33" s="111" t="e">
        <f t="shared" si="1"/>
        <v>#REF!</v>
      </c>
      <c r="D33" s="259" t="e">
        <f>#REF!</f>
        <v>#REF!</v>
      </c>
      <c r="E33" s="259" t="e">
        <f>#REF!</f>
        <v>#REF!</v>
      </c>
      <c r="F33" s="307" t="e">
        <f>#REF!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>
      <c r="A34" s="82" t="s">
        <v>653</v>
      </c>
      <c r="B34" s="317">
        <v>2133</v>
      </c>
      <c r="C34" s="111" t="e">
        <f t="shared" si="1"/>
        <v>#REF!</v>
      </c>
      <c r="D34" s="259" t="e">
        <f>#REF!</f>
        <v>#REF!</v>
      </c>
      <c r="E34" s="259" t="e">
        <f>#REF!</f>
        <v>#REF!</v>
      </c>
      <c r="F34" s="307" t="e">
        <f>#REF!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>
      <c r="A35" s="52" t="s">
        <v>654</v>
      </c>
      <c r="B35" s="50">
        <v>2134</v>
      </c>
      <c r="C35" s="3" t="e">
        <f t="shared" si="1"/>
        <v>#REF!</v>
      </c>
      <c r="D35" s="302" t="e">
        <f>#REF!</f>
        <v>#REF!</v>
      </c>
      <c r="E35" s="302" t="e">
        <f>#REF!</f>
        <v>#REF!</v>
      </c>
      <c r="F35" s="303" t="e">
        <f>#REF!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>
      <c r="A36" s="53" t="s">
        <v>1033</v>
      </c>
      <c r="B36" s="47">
        <v>2135</v>
      </c>
      <c r="C36" s="111" t="e">
        <f t="shared" si="1"/>
        <v>#REF!</v>
      </c>
      <c r="D36" s="259" t="e">
        <f>#REF!</f>
        <v>#REF!</v>
      </c>
      <c r="E36" s="259" t="e">
        <f>#REF!</f>
        <v>#REF!</v>
      </c>
      <c r="F36" s="307" t="e">
        <f>#REF!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>
      <c r="A37" s="48" t="s">
        <v>1034</v>
      </c>
      <c r="B37" s="49">
        <v>2136</v>
      </c>
      <c r="C37" s="111" t="e">
        <f aca="true" t="shared" si="2" ref="C37:C42">D37+E37</f>
        <v>#REF!</v>
      </c>
      <c r="D37" s="259" t="e">
        <f>#REF!</f>
        <v>#REF!</v>
      </c>
      <c r="E37" s="259" t="e">
        <f>#REF!</f>
        <v>#REF!</v>
      </c>
      <c r="F37" s="307" t="e">
        <f>#REF!</f>
        <v>#REF!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>
      <c r="A38" s="48" t="s">
        <v>1035</v>
      </c>
      <c r="B38" s="49">
        <v>2137</v>
      </c>
      <c r="C38" s="111" t="e">
        <f t="shared" si="2"/>
        <v>#REF!</v>
      </c>
      <c r="D38" s="259" t="e">
        <f>#REF!</f>
        <v>#REF!</v>
      </c>
      <c r="E38" s="259" t="e">
        <f>#REF!</f>
        <v>#REF!</v>
      </c>
      <c r="F38" s="307" t="e">
        <f>#REF!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>
      <c r="A39" s="48" t="s">
        <v>655</v>
      </c>
      <c r="B39" s="49">
        <v>2138</v>
      </c>
      <c r="C39" s="111" t="e">
        <f t="shared" si="2"/>
        <v>#REF!</v>
      </c>
      <c r="D39" s="259" t="e">
        <f>#REF!</f>
        <v>#REF!</v>
      </c>
      <c r="E39" s="259" t="e">
        <f>#REF!</f>
        <v>#REF!</v>
      </c>
      <c r="F39" s="307" t="e">
        <f>#REF!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>
      <c r="A40" s="82" t="s">
        <v>656</v>
      </c>
      <c r="B40" s="317">
        <v>2140</v>
      </c>
      <c r="C40" s="111" t="e">
        <f t="shared" si="2"/>
        <v>#REF!</v>
      </c>
      <c r="D40" s="259" t="e">
        <f>#REF!</f>
        <v>#REF!</v>
      </c>
      <c r="E40" s="259" t="e">
        <f>#REF!</f>
        <v>#REF!</v>
      </c>
      <c r="F40" s="307" t="e">
        <f>#REF!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>
      <c r="A41" s="82" t="s">
        <v>657</v>
      </c>
      <c r="B41" s="317">
        <v>2141</v>
      </c>
      <c r="C41" s="111" t="e">
        <f t="shared" si="2"/>
        <v>#REF!</v>
      </c>
      <c r="D41" s="259" t="e">
        <f>#REF!</f>
        <v>#REF!</v>
      </c>
      <c r="E41" s="259" t="e">
        <f>#REF!</f>
        <v>#REF!</v>
      </c>
      <c r="F41" s="307" t="e">
        <f>#REF!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>
      <c r="A42" s="82" t="s">
        <v>658</v>
      </c>
      <c r="B42" s="317">
        <v>2142</v>
      </c>
      <c r="C42" s="111" t="e">
        <f t="shared" si="2"/>
        <v>#REF!</v>
      </c>
      <c r="D42" s="259" t="e">
        <f>#REF!</f>
        <v>#REF!</v>
      </c>
      <c r="E42" s="259" t="e">
        <f>#REF!</f>
        <v>#REF!</v>
      </c>
      <c r="F42" s="307" t="e">
        <f>#REF!</f>
        <v>#REF!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" s="43" customFormat="1" ht="12">
      <c r="A43" s="86" t="s">
        <v>619</v>
      </c>
      <c r="B43" s="319">
        <v>2150</v>
      </c>
      <c r="C43" s="66" t="e">
        <f>C14+C17+C20+C21+C22+C27+C30+C32+C33+C34+C35+C40+C41+C42</f>
        <v>#REF!</v>
      </c>
      <c r="D43" s="66" t="e">
        <f>D14+D17+D20+D21+D22+D27+D30+D32+D33+D34+D35+D40+D41+D42</f>
        <v>#REF!</v>
      </c>
      <c r="E43" s="66" t="e">
        <f>E14+E17+E20+E21+E22+E27+E30+E32+E33+E34+E35+E40+E41+E42</f>
        <v>#REF!</v>
      </c>
      <c r="F43" s="58" t="e">
        <f>F14+F17+F20+F21+F22+F27+F30+F32+F33+F34+F35+F40+F41+F42</f>
        <v>#REF!</v>
      </c>
    </row>
    <row r="44" spans="1:66" s="43" customFormat="1" ht="12">
      <c r="A44" s="320"/>
      <c r="B44" s="321"/>
      <c r="C44" s="88"/>
      <c r="D44" s="88"/>
      <c r="E44" s="88"/>
      <c r="F44" s="88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>
      <c r="A45" s="322"/>
      <c r="B45" s="91"/>
      <c r="C45" s="90"/>
      <c r="D45" s="90"/>
      <c r="E45" s="90"/>
      <c r="F45" s="9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" ht="15">
      <c r="A46" s="294" t="s">
        <v>659</v>
      </c>
      <c r="B46" s="17"/>
      <c r="C46" s="18"/>
      <c r="D46" s="18"/>
      <c r="E46" s="18"/>
      <c r="F46" s="243"/>
    </row>
    <row r="47" spans="1:6" s="24" customFormat="1" ht="12">
      <c r="A47" s="244" t="s">
        <v>315</v>
      </c>
      <c r="B47" s="269" t="s">
        <v>1089</v>
      </c>
      <c r="C47" s="74" t="s">
        <v>621</v>
      </c>
      <c r="D47" s="323" t="s">
        <v>372</v>
      </c>
      <c r="E47" s="324" t="s">
        <v>369</v>
      </c>
      <c r="F47" s="310" t="s">
        <v>661</v>
      </c>
    </row>
    <row r="48" spans="1:6" s="24" customFormat="1" ht="12">
      <c r="A48" s="77"/>
      <c r="B48" s="311"/>
      <c r="C48" s="36"/>
      <c r="D48" s="36"/>
      <c r="E48" s="36"/>
      <c r="F48" s="37" t="s">
        <v>371</v>
      </c>
    </row>
    <row r="49" spans="1:6" s="24" customFormat="1" ht="12">
      <c r="A49" s="251" t="s">
        <v>845</v>
      </c>
      <c r="B49" s="313" t="s">
        <v>1096</v>
      </c>
      <c r="C49" s="39">
        <v>1</v>
      </c>
      <c r="D49" s="39">
        <v>2</v>
      </c>
      <c r="E49" s="39">
        <v>3</v>
      </c>
      <c r="F49" s="40">
        <v>4</v>
      </c>
    </row>
    <row r="50" spans="1:66" s="43" customFormat="1" ht="12">
      <c r="A50" s="82" t="s">
        <v>662</v>
      </c>
      <c r="B50" s="317">
        <v>2160</v>
      </c>
      <c r="C50" s="325" t="e">
        <f>#REF!</f>
        <v>#REF!</v>
      </c>
      <c r="D50" s="306" t="e">
        <f>#REF!</f>
        <v>#REF!</v>
      </c>
      <c r="E50" s="306" t="e">
        <f>#REF!</f>
        <v>#REF!</v>
      </c>
      <c r="F50" s="8" t="e">
        <f>C50+D50-E50</f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6" s="43" customFormat="1" ht="12">
      <c r="A51" s="82" t="s">
        <v>663</v>
      </c>
      <c r="B51" s="317">
        <v>2170</v>
      </c>
      <c r="C51" s="325" t="e">
        <f>#REF!</f>
        <v>#REF!</v>
      </c>
      <c r="D51" s="306" t="e">
        <f>#REF!</f>
        <v>#REF!</v>
      </c>
      <c r="E51" s="306" t="e">
        <f>#REF!</f>
        <v>#REF!</v>
      </c>
      <c r="F51" s="8" t="e">
        <f>C51+D51-E51</f>
        <v>#REF!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</row>
    <row r="52" spans="1:66" s="43" customFormat="1" ht="12">
      <c r="A52" s="326" t="s">
        <v>664</v>
      </c>
      <c r="B52" s="327">
        <v>2180</v>
      </c>
      <c r="C52" s="361" t="e">
        <f>#REF!</f>
        <v>#REF!</v>
      </c>
      <c r="D52" s="328" t="e">
        <f>#REF!</f>
        <v>#REF!</v>
      </c>
      <c r="E52" s="328" t="e">
        <f>#REF!</f>
        <v>#REF!</v>
      </c>
      <c r="F52" s="58" t="e">
        <f>C52+D52-E52</f>
        <v>#REF!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</row>
    <row r="53" spans="1:6" s="43" customFormat="1" ht="57.75" customHeight="1">
      <c r="A53" s="43" t="e">
        <f>CONCATENATE("Date: ",#REF!)</f>
        <v>#REF!</v>
      </c>
      <c r="B53" s="68" t="s">
        <v>125</v>
      </c>
      <c r="D53" s="51"/>
      <c r="E53" s="238" t="s">
        <v>126</v>
      </c>
      <c r="F53" s="67"/>
    </row>
    <row r="54" spans="3:6" ht="15">
      <c r="C54" s="69"/>
      <c r="D54" s="69"/>
      <c r="E54" s="69"/>
      <c r="F54" s="69"/>
    </row>
    <row r="55" spans="3:6" ht="15">
      <c r="C55" s="69"/>
      <c r="D55" s="69"/>
      <c r="E55" s="69"/>
      <c r="F55" s="69"/>
    </row>
    <row r="56" spans="3:6" ht="15">
      <c r="C56" s="69"/>
      <c r="D56" s="69"/>
      <c r="E56" s="69"/>
      <c r="F56" s="69"/>
    </row>
    <row r="57" spans="3:6" ht="15">
      <c r="C57" s="69"/>
      <c r="D57" s="69"/>
      <c r="E57" s="69"/>
      <c r="F57" s="69"/>
    </row>
    <row r="58" spans="3:6" ht="15">
      <c r="C58" s="69"/>
      <c r="D58" s="69"/>
      <c r="E58" s="69"/>
      <c r="F58" s="69"/>
    </row>
    <row r="59" spans="3:6" ht="15">
      <c r="C59" s="69"/>
      <c r="D59" s="69"/>
      <c r="E59" s="69"/>
      <c r="F59" s="69"/>
    </row>
    <row r="60" spans="3:6" ht="15">
      <c r="C60" s="69"/>
      <c r="D60" s="69"/>
      <c r="E60" s="69"/>
      <c r="F60" s="69"/>
    </row>
    <row r="61" spans="3:6" ht="15">
      <c r="C61" s="69"/>
      <c r="D61" s="69"/>
      <c r="E61" s="69"/>
      <c r="F61" s="69"/>
    </row>
    <row r="62" spans="3:6" ht="15">
      <c r="C62" s="69"/>
      <c r="D62" s="69"/>
      <c r="E62" s="69"/>
      <c r="F62" s="69"/>
    </row>
    <row r="63" spans="3:6" ht="15">
      <c r="C63" s="69"/>
      <c r="D63" s="69"/>
      <c r="E63" s="69"/>
      <c r="F63" s="69"/>
    </row>
    <row r="64" spans="3:6" ht="15">
      <c r="C64" s="69"/>
      <c r="D64" s="69"/>
      <c r="E64" s="69"/>
      <c r="F64" s="69"/>
    </row>
    <row r="65" spans="3:6" ht="15">
      <c r="C65" s="69"/>
      <c r="D65" s="69"/>
      <c r="E65" s="69"/>
      <c r="F65" s="69"/>
    </row>
    <row r="66" spans="3:6" ht="15">
      <c r="C66" s="69"/>
      <c r="D66" s="69"/>
      <c r="E66" s="69"/>
      <c r="F66" s="69"/>
    </row>
    <row r="67" spans="3:6" ht="15">
      <c r="C67" s="69"/>
      <c r="D67" s="69"/>
      <c r="E67" s="69"/>
      <c r="F67" s="69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</sheetData>
  <sheetProtection/>
  <mergeCells count="3">
    <mergeCell ref="A1:F1"/>
    <mergeCell ref="A7:F7"/>
    <mergeCell ref="A8:F8"/>
  </mergeCells>
  <conditionalFormatting sqref="C13:F43 C50:F52">
    <cfRule type="cellIs" priority="1" dxfId="21" operator="equal" stopIfTrue="1">
      <formula>0</formula>
    </cfRule>
  </conditionalFormatting>
  <printOptions/>
  <pageMargins left="1" right="0.5" top="1.25" bottom="1" header="0.5" footer="0.5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1.375" style="11" customWidth="1"/>
    <col min="2" max="2" width="5.75390625" style="11" customWidth="1"/>
    <col min="3" max="9" width="12.125" style="11" customWidth="1"/>
    <col min="10" max="16384" width="9.125" style="11" customWidth="1"/>
  </cols>
  <sheetData>
    <row r="1" spans="1:9" ht="15">
      <c r="A1" s="686" t="s">
        <v>830</v>
      </c>
      <c r="B1" s="686"/>
      <c r="C1" s="686"/>
      <c r="D1" s="686"/>
      <c r="E1" s="686"/>
      <c r="F1" s="686"/>
      <c r="G1" s="686"/>
      <c r="H1" s="686"/>
      <c r="I1" s="686"/>
    </row>
    <row r="2" spans="1:9" ht="15">
      <c r="A2" s="9" t="e">
        <f>#REF!</f>
        <v>#REF!</v>
      </c>
      <c r="I2" s="268" t="s">
        <v>665</v>
      </c>
    </row>
    <row r="3" spans="1:9" ht="15">
      <c r="A3" s="14" t="s">
        <v>1085</v>
      </c>
      <c r="B3" s="10"/>
      <c r="C3" s="10"/>
      <c r="D3" s="10"/>
      <c r="E3" s="10"/>
      <c r="F3" s="10"/>
      <c r="G3" s="10"/>
      <c r="H3" s="12" t="s">
        <v>1086</v>
      </c>
      <c r="I3" s="13" t="s">
        <v>838</v>
      </c>
    </row>
    <row r="4" spans="1:9" ht="15">
      <c r="A4" s="9" t="e">
        <f>#REF!</f>
        <v>#REF!</v>
      </c>
      <c r="B4" s="10"/>
      <c r="C4" s="10"/>
      <c r="D4" s="10"/>
      <c r="E4" s="10"/>
      <c r="F4" s="10"/>
      <c r="G4" s="10"/>
      <c r="H4" s="15" t="e">
        <f>#REF!</f>
        <v>#REF!</v>
      </c>
      <c r="I4" s="15" t="e">
        <f>#REF!</f>
        <v>#REF!</v>
      </c>
    </row>
    <row r="5" spans="1:9" ht="15.75" customHeight="1">
      <c r="A5" s="14" t="s">
        <v>837</v>
      </c>
      <c r="B5" s="10"/>
      <c r="C5" s="10"/>
      <c r="D5" s="10"/>
      <c r="E5" s="10"/>
      <c r="F5" s="10"/>
      <c r="G5" s="10"/>
      <c r="H5" s="10"/>
      <c r="I5" s="10"/>
    </row>
    <row r="6" spans="1:9" ht="19.5" customHeight="1">
      <c r="A6" s="114" t="s">
        <v>666</v>
      </c>
      <c r="B6" s="114"/>
      <c r="C6" s="114"/>
      <c r="D6" s="114"/>
      <c r="E6" s="114"/>
      <c r="F6" s="114"/>
      <c r="G6" s="114"/>
      <c r="H6" s="114"/>
      <c r="I6" s="114"/>
    </row>
    <row r="7" spans="1:9" ht="12.75" customHeight="1">
      <c r="A7" s="669" t="e">
        <f>CONCATENATE("of ",A2)</f>
        <v>#REF!</v>
      </c>
      <c r="B7" s="669"/>
      <c r="C7" s="669"/>
      <c r="D7" s="669"/>
      <c r="E7" s="669"/>
      <c r="F7" s="669"/>
      <c r="G7" s="669"/>
      <c r="H7" s="669"/>
      <c r="I7" s="669"/>
    </row>
    <row r="8" spans="1:9" ht="10.5" customHeight="1">
      <c r="A8" s="669" t="e">
        <f>CONCATENATE("as of ",#REF!)</f>
        <v>#REF!</v>
      </c>
      <c r="B8" s="669"/>
      <c r="C8" s="669"/>
      <c r="D8" s="669"/>
      <c r="E8" s="669"/>
      <c r="F8" s="669"/>
      <c r="G8" s="669"/>
      <c r="H8" s="669"/>
      <c r="I8" s="669"/>
    </row>
    <row r="9" spans="1:9" ht="12" customHeight="1">
      <c r="A9" s="16"/>
      <c r="B9" s="18"/>
      <c r="C9" s="18"/>
      <c r="D9" s="18"/>
      <c r="E9" s="18"/>
      <c r="F9" s="18"/>
      <c r="G9" s="18"/>
      <c r="I9" s="243" t="s">
        <v>314</v>
      </c>
    </row>
    <row r="10" spans="1:9" s="24" customFormat="1" ht="10.5" customHeight="1">
      <c r="A10" s="244" t="s">
        <v>315</v>
      </c>
      <c r="B10" s="269" t="s">
        <v>1089</v>
      </c>
      <c r="C10" s="21" t="s">
        <v>667</v>
      </c>
      <c r="D10" s="22"/>
      <c r="E10" s="270"/>
      <c r="F10" s="247" t="s">
        <v>409</v>
      </c>
      <c r="G10" s="75"/>
      <c r="H10" s="75"/>
      <c r="I10" s="310"/>
    </row>
    <row r="11" spans="1:9" s="24" customFormat="1" ht="10.5" customHeight="1">
      <c r="A11" s="248"/>
      <c r="B11" s="272"/>
      <c r="C11" s="27"/>
      <c r="D11" s="27"/>
      <c r="E11" s="27"/>
      <c r="F11" s="27"/>
      <c r="G11" s="329" t="s">
        <v>668</v>
      </c>
      <c r="H11" s="330"/>
      <c r="I11" s="331" t="s">
        <v>669</v>
      </c>
    </row>
    <row r="12" spans="1:9" s="24" customFormat="1" ht="10.5" customHeight="1">
      <c r="A12" s="248"/>
      <c r="B12" s="272"/>
      <c r="C12" s="31" t="s">
        <v>670</v>
      </c>
      <c r="D12" s="31" t="s">
        <v>671</v>
      </c>
      <c r="E12" s="31" t="s">
        <v>672</v>
      </c>
      <c r="F12" s="31" t="s">
        <v>673</v>
      </c>
      <c r="G12" s="332" t="s">
        <v>674</v>
      </c>
      <c r="H12" s="333"/>
      <c r="I12" s="276" t="s">
        <v>675</v>
      </c>
    </row>
    <row r="13" spans="1:9" s="24" customFormat="1" ht="10.5" customHeight="1">
      <c r="A13" s="248"/>
      <c r="B13" s="272"/>
      <c r="C13" s="36"/>
      <c r="D13" s="36"/>
      <c r="E13" s="36"/>
      <c r="F13" s="36"/>
      <c r="G13" s="27" t="s">
        <v>372</v>
      </c>
      <c r="H13" s="27" t="s">
        <v>369</v>
      </c>
      <c r="I13" s="282" t="s">
        <v>991</v>
      </c>
    </row>
    <row r="14" spans="1:9" s="24" customFormat="1" ht="10.5" customHeight="1">
      <c r="A14" s="251" t="s">
        <v>845</v>
      </c>
      <c r="B14" s="39" t="s">
        <v>846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39">
        <v>6</v>
      </c>
      <c r="I14" s="40">
        <v>7</v>
      </c>
    </row>
    <row r="15" spans="1:9" s="43" customFormat="1" ht="12" customHeight="1">
      <c r="A15" s="229" t="s">
        <v>676</v>
      </c>
      <c r="B15" s="71"/>
      <c r="C15" s="71"/>
      <c r="D15" s="71"/>
      <c r="E15" s="71"/>
      <c r="F15" s="71"/>
      <c r="G15" s="71"/>
      <c r="H15" s="3"/>
      <c r="I15" s="4"/>
    </row>
    <row r="16" spans="1:9" s="43" customFormat="1" ht="12" customHeight="1">
      <c r="A16" s="84" t="s">
        <v>677</v>
      </c>
      <c r="B16" s="72"/>
      <c r="C16" s="258" t="e">
        <f>#REF!</f>
        <v>#REF!</v>
      </c>
      <c r="D16" s="258" t="e">
        <f>#REF!</f>
        <v>#REF!</v>
      </c>
      <c r="E16" s="258" t="e">
        <f>#REF!</f>
        <v>#REF!</v>
      </c>
      <c r="F16" s="258" t="e">
        <f>#REF!</f>
        <v>#REF!</v>
      </c>
      <c r="G16" s="258" t="e">
        <f>#REF!</f>
        <v>#REF!</v>
      </c>
      <c r="H16" s="258" t="e">
        <f>#REF!</f>
        <v>#REF!</v>
      </c>
      <c r="I16" s="5" t="e">
        <f>F16+G16-H16</f>
        <v>#REF!</v>
      </c>
    </row>
    <row r="17" spans="1:9" s="43" customFormat="1" ht="12">
      <c r="A17" s="84" t="s">
        <v>678</v>
      </c>
      <c r="B17" s="72"/>
      <c r="C17" s="258" t="e">
        <f>#REF!</f>
        <v>#REF!</v>
      </c>
      <c r="D17" s="258" t="e">
        <f>#REF!</f>
        <v>#REF!</v>
      </c>
      <c r="E17" s="258" t="e">
        <f>#REF!</f>
        <v>#REF!</v>
      </c>
      <c r="F17" s="258" t="e">
        <f>#REF!</f>
        <v>#REF!</v>
      </c>
      <c r="G17" s="258" t="e">
        <f>#REF!</f>
        <v>#REF!</v>
      </c>
      <c r="H17" s="258" t="e">
        <f>#REF!</f>
        <v>#REF!</v>
      </c>
      <c r="I17" s="5" t="e">
        <f>F17+G17-H17</f>
        <v>#REF!</v>
      </c>
    </row>
    <row r="18" spans="1:9" s="43" customFormat="1" ht="12">
      <c r="A18" s="84" t="s">
        <v>679</v>
      </c>
      <c r="B18" s="72"/>
      <c r="C18" s="258" t="e">
        <f>#REF!</f>
        <v>#REF!</v>
      </c>
      <c r="D18" s="258" t="e">
        <f>#REF!</f>
        <v>#REF!</v>
      </c>
      <c r="E18" s="258" t="e">
        <f>#REF!</f>
        <v>#REF!</v>
      </c>
      <c r="F18" s="258" t="e">
        <f>#REF!</f>
        <v>#REF!</v>
      </c>
      <c r="G18" s="258" t="e">
        <f>#REF!</f>
        <v>#REF!</v>
      </c>
      <c r="H18" s="258" t="e">
        <f>#REF!</f>
        <v>#REF!</v>
      </c>
      <c r="I18" s="5" t="e">
        <f>F18+G18-H18</f>
        <v>#REF!</v>
      </c>
    </row>
    <row r="19" spans="1:9" s="43" customFormat="1" ht="12">
      <c r="A19" s="84" t="s">
        <v>680</v>
      </c>
      <c r="B19" s="72"/>
      <c r="C19" s="258" t="e">
        <f>#REF!</f>
        <v>#REF!</v>
      </c>
      <c r="D19" s="258" t="e">
        <f>#REF!</f>
        <v>#REF!</v>
      </c>
      <c r="E19" s="258" t="e">
        <f>#REF!</f>
        <v>#REF!</v>
      </c>
      <c r="F19" s="258" t="e">
        <f>#REF!</f>
        <v>#REF!</v>
      </c>
      <c r="G19" s="258" t="e">
        <f>#REF!</f>
        <v>#REF!</v>
      </c>
      <c r="H19" s="258" t="e">
        <f>#REF!</f>
        <v>#REF!</v>
      </c>
      <c r="I19" s="5" t="e">
        <f>F19+G19-H19</f>
        <v>#REF!</v>
      </c>
    </row>
    <row r="20" spans="1:9" s="43" customFormat="1" ht="12">
      <c r="A20" s="84" t="s">
        <v>1045</v>
      </c>
      <c r="B20" s="72"/>
      <c r="C20" s="258" t="e">
        <f>#REF!</f>
        <v>#REF!</v>
      </c>
      <c r="D20" s="258" t="e">
        <f>#REF!</f>
        <v>#REF!</v>
      </c>
      <c r="E20" s="258" t="e">
        <f>#REF!</f>
        <v>#REF!</v>
      </c>
      <c r="F20" s="258" t="e">
        <f>#REF!</f>
        <v>#REF!</v>
      </c>
      <c r="G20" s="258" t="e">
        <f>#REF!</f>
        <v>#REF!</v>
      </c>
      <c r="H20" s="258" t="e">
        <f>#REF!</f>
        <v>#REF!</v>
      </c>
      <c r="I20" s="5" t="e">
        <f>F20+G20-H20</f>
        <v>#REF!</v>
      </c>
    </row>
    <row r="21" spans="1:9" s="43" customFormat="1" ht="12">
      <c r="A21" s="105" t="s">
        <v>18</v>
      </c>
      <c r="B21" s="108"/>
      <c r="C21" s="108" t="e">
        <f>SUM(C16:C20)</f>
        <v>#REF!</v>
      </c>
      <c r="D21" s="108" t="e">
        <f aca="true" t="shared" si="0" ref="D21:I21">SUM(D16:D20)</f>
        <v>#REF!</v>
      </c>
      <c r="E21" s="108" t="e">
        <f t="shared" si="0"/>
        <v>#REF!</v>
      </c>
      <c r="F21" s="108" t="e">
        <f t="shared" si="0"/>
        <v>#REF!</v>
      </c>
      <c r="G21" s="108" t="e">
        <f t="shared" si="0"/>
        <v>#REF!</v>
      </c>
      <c r="H21" s="108" t="e">
        <f t="shared" si="0"/>
        <v>#REF!</v>
      </c>
      <c r="I21" s="291" t="e">
        <f t="shared" si="0"/>
        <v>#REF!</v>
      </c>
    </row>
    <row r="22" spans="1:9" s="43" customFormat="1" ht="12">
      <c r="A22" s="229" t="s">
        <v>1046</v>
      </c>
      <c r="B22" s="71"/>
      <c r="C22" s="71"/>
      <c r="D22" s="71"/>
      <c r="E22" s="71"/>
      <c r="F22" s="71"/>
      <c r="G22" s="71"/>
      <c r="H22" s="3"/>
      <c r="I22" s="4"/>
    </row>
    <row r="23" spans="1:9" s="43" customFormat="1" ht="12">
      <c r="A23" s="84" t="s">
        <v>677</v>
      </c>
      <c r="B23" s="72"/>
      <c r="C23" s="258" t="e">
        <f>#REF!</f>
        <v>#REF!</v>
      </c>
      <c r="D23" s="258" t="e">
        <f>#REF!</f>
        <v>#REF!</v>
      </c>
      <c r="E23" s="258" t="e">
        <f>#REF!</f>
        <v>#REF!</v>
      </c>
      <c r="F23" s="258" t="e">
        <f>#REF!</f>
        <v>#REF!</v>
      </c>
      <c r="G23" s="258" t="e">
        <f>#REF!</f>
        <v>#REF!</v>
      </c>
      <c r="H23" s="258" t="e">
        <f>#REF!</f>
        <v>#REF!</v>
      </c>
      <c r="I23" s="5" t="e">
        <f>F23+G23-H23</f>
        <v>#REF!</v>
      </c>
    </row>
    <row r="24" spans="1:9" s="43" customFormat="1" ht="12">
      <c r="A24" s="84" t="s">
        <v>1047</v>
      </c>
      <c r="B24" s="72"/>
      <c r="C24" s="258" t="e">
        <f>#REF!</f>
        <v>#REF!</v>
      </c>
      <c r="D24" s="258" t="e">
        <f>#REF!</f>
        <v>#REF!</v>
      </c>
      <c r="E24" s="258" t="e">
        <f>#REF!</f>
        <v>#REF!</v>
      </c>
      <c r="F24" s="258" t="e">
        <f>#REF!</f>
        <v>#REF!</v>
      </c>
      <c r="G24" s="258" t="e">
        <f>#REF!</f>
        <v>#REF!</v>
      </c>
      <c r="H24" s="258" t="e">
        <f>#REF!</f>
        <v>#REF!</v>
      </c>
      <c r="I24" s="5" t="e">
        <f>F24+G24-H24</f>
        <v>#REF!</v>
      </c>
    </row>
    <row r="25" spans="1:9" s="43" customFormat="1" ht="12">
      <c r="A25" s="84" t="s">
        <v>1048</v>
      </c>
      <c r="B25" s="72"/>
      <c r="C25" s="258" t="e">
        <f>#REF!</f>
        <v>#REF!</v>
      </c>
      <c r="D25" s="258" t="e">
        <f>#REF!</f>
        <v>#REF!</v>
      </c>
      <c r="E25" s="258" t="e">
        <f>#REF!</f>
        <v>#REF!</v>
      </c>
      <c r="F25" s="258" t="e">
        <f>#REF!</f>
        <v>#REF!</v>
      </c>
      <c r="G25" s="258" t="e">
        <f>#REF!</f>
        <v>#REF!</v>
      </c>
      <c r="H25" s="258" t="e">
        <f>#REF!</f>
        <v>#REF!</v>
      </c>
      <c r="I25" s="5" t="e">
        <f>F25+G25-H25</f>
        <v>#REF!</v>
      </c>
    </row>
    <row r="26" spans="1:9" s="43" customFormat="1" ht="12">
      <c r="A26" s="84" t="s">
        <v>1049</v>
      </c>
      <c r="B26" s="72"/>
      <c r="C26" s="258" t="e">
        <f>#REF!</f>
        <v>#REF!</v>
      </c>
      <c r="D26" s="258" t="e">
        <f>#REF!</f>
        <v>#REF!</v>
      </c>
      <c r="E26" s="258" t="e">
        <f>#REF!</f>
        <v>#REF!</v>
      </c>
      <c r="F26" s="258" t="e">
        <f>#REF!</f>
        <v>#REF!</v>
      </c>
      <c r="G26" s="258" t="e">
        <f>#REF!</f>
        <v>#REF!</v>
      </c>
      <c r="H26" s="258" t="e">
        <f>#REF!</f>
        <v>#REF!</v>
      </c>
      <c r="I26" s="5" t="e">
        <f>F26+G26-H26</f>
        <v>#REF!</v>
      </c>
    </row>
    <row r="27" spans="1:9" s="43" customFormat="1" ht="12">
      <c r="A27" s="84" t="s">
        <v>1050</v>
      </c>
      <c r="B27" s="72"/>
      <c r="C27" s="258" t="e">
        <f>#REF!</f>
        <v>#REF!</v>
      </c>
      <c r="D27" s="258" t="e">
        <f>#REF!</f>
        <v>#REF!</v>
      </c>
      <c r="E27" s="258" t="e">
        <f>#REF!</f>
        <v>#REF!</v>
      </c>
      <c r="F27" s="258" t="e">
        <f>#REF!</f>
        <v>#REF!</v>
      </c>
      <c r="G27" s="258" t="e">
        <f>#REF!</f>
        <v>#REF!</v>
      </c>
      <c r="H27" s="258" t="e">
        <f>#REF!</f>
        <v>#REF!</v>
      </c>
      <c r="I27" s="5" t="e">
        <f>F27+G27-H27</f>
        <v>#REF!</v>
      </c>
    </row>
    <row r="28" spans="1:9" s="43" customFormat="1" ht="12">
      <c r="A28" s="86" t="s">
        <v>30</v>
      </c>
      <c r="B28" s="264"/>
      <c r="C28" s="264" t="e">
        <f>SUM(C23:C27)</f>
        <v>#REF!</v>
      </c>
      <c r="D28" s="264" t="e">
        <f aca="true" t="shared" si="1" ref="D28:I28">SUM(D23:D27)</f>
        <v>#REF!</v>
      </c>
      <c r="E28" s="264" t="e">
        <f t="shared" si="1"/>
        <v>#REF!</v>
      </c>
      <c r="F28" s="264" t="e">
        <f t="shared" si="1"/>
        <v>#REF!</v>
      </c>
      <c r="G28" s="264" t="e">
        <f t="shared" si="1"/>
        <v>#REF!</v>
      </c>
      <c r="H28" s="264" t="e">
        <f t="shared" si="1"/>
        <v>#REF!</v>
      </c>
      <c r="I28" s="265" t="e">
        <f t="shared" si="1"/>
        <v>#REF!</v>
      </c>
    </row>
    <row r="29" spans="1:9" s="43" customFormat="1" ht="53.25" customHeight="1">
      <c r="A29" s="43" t="e">
        <f>CONCATENATE("Date: ",#REF!)</f>
        <v>#REF!</v>
      </c>
      <c r="B29" s="51"/>
      <c r="C29" s="43" t="s">
        <v>125</v>
      </c>
      <c r="E29" s="51"/>
      <c r="F29" s="238" t="s">
        <v>126</v>
      </c>
      <c r="I29" s="67"/>
    </row>
    <row r="30" spans="2:9" ht="15">
      <c r="B30" s="69"/>
      <c r="C30" s="69"/>
      <c r="D30" s="69"/>
      <c r="E30" s="69"/>
      <c r="F30" s="69"/>
      <c r="G30" s="69"/>
      <c r="H30" s="69"/>
      <c r="I30" s="69"/>
    </row>
    <row r="31" spans="2:9" ht="15">
      <c r="B31" s="69"/>
      <c r="C31" s="69"/>
      <c r="D31" s="69"/>
      <c r="E31" s="69"/>
      <c r="F31" s="69"/>
      <c r="G31" s="69"/>
      <c r="H31" s="69"/>
      <c r="I31" s="69"/>
    </row>
    <row r="32" spans="2:9" ht="15">
      <c r="B32" s="69"/>
      <c r="C32" s="69"/>
      <c r="D32" s="69"/>
      <c r="E32" s="69"/>
      <c r="F32" s="69"/>
      <c r="G32" s="69"/>
      <c r="H32" s="69"/>
      <c r="I32" s="69"/>
    </row>
    <row r="33" spans="2:9" ht="15">
      <c r="B33" s="69"/>
      <c r="C33" s="69"/>
      <c r="D33" s="69"/>
      <c r="E33" s="69"/>
      <c r="F33" s="69"/>
      <c r="G33" s="69"/>
      <c r="H33" s="69"/>
      <c r="I33" s="69"/>
    </row>
    <row r="34" spans="2:9" ht="15">
      <c r="B34" s="69"/>
      <c r="C34" s="69"/>
      <c r="D34" s="69"/>
      <c r="E34" s="69"/>
      <c r="F34" s="69"/>
      <c r="G34" s="69"/>
      <c r="H34" s="69"/>
      <c r="I34" s="69"/>
    </row>
    <row r="35" spans="2:9" ht="15">
      <c r="B35" s="69"/>
      <c r="C35" s="69"/>
      <c r="D35" s="69"/>
      <c r="E35" s="69"/>
      <c r="F35" s="69"/>
      <c r="G35" s="69"/>
      <c r="H35" s="69"/>
      <c r="I35" s="69"/>
    </row>
    <row r="36" spans="2:9" ht="15">
      <c r="B36" s="69"/>
      <c r="C36" s="69"/>
      <c r="D36" s="69"/>
      <c r="E36" s="69"/>
      <c r="F36" s="69"/>
      <c r="G36" s="69"/>
      <c r="H36" s="69"/>
      <c r="I36" s="69"/>
    </row>
    <row r="37" spans="2:9" ht="15">
      <c r="B37" s="69"/>
      <c r="C37" s="69"/>
      <c r="D37" s="69"/>
      <c r="E37" s="69"/>
      <c r="F37" s="69"/>
      <c r="G37" s="69"/>
      <c r="H37" s="69"/>
      <c r="I37" s="69"/>
    </row>
    <row r="38" spans="2:9" ht="15">
      <c r="B38" s="69"/>
      <c r="C38" s="69"/>
      <c r="D38" s="69"/>
      <c r="E38" s="69"/>
      <c r="F38" s="69"/>
      <c r="G38" s="69"/>
      <c r="H38" s="69"/>
      <c r="I38" s="69"/>
    </row>
    <row r="39" spans="2:9" ht="15">
      <c r="B39" s="69"/>
      <c r="C39" s="69"/>
      <c r="D39" s="69"/>
      <c r="E39" s="69"/>
      <c r="F39" s="69"/>
      <c r="G39" s="69"/>
      <c r="H39" s="69"/>
      <c r="I39" s="69"/>
    </row>
    <row r="40" spans="2:9" ht="15">
      <c r="B40" s="69"/>
      <c r="C40" s="69"/>
      <c r="D40" s="69"/>
      <c r="E40" s="69"/>
      <c r="F40" s="69"/>
      <c r="G40" s="69"/>
      <c r="H40" s="69"/>
      <c r="I40" s="69"/>
    </row>
    <row r="41" spans="2:9" ht="15">
      <c r="B41" s="69"/>
      <c r="C41" s="69"/>
      <c r="D41" s="69"/>
      <c r="E41" s="69"/>
      <c r="F41" s="69"/>
      <c r="G41" s="69"/>
      <c r="H41" s="69"/>
      <c r="I41" s="69"/>
    </row>
    <row r="42" spans="2:9" ht="15">
      <c r="B42" s="69"/>
      <c r="C42" s="69"/>
      <c r="D42" s="69"/>
      <c r="E42" s="69"/>
      <c r="F42" s="69"/>
      <c r="G42" s="69"/>
      <c r="H42" s="69"/>
      <c r="I42" s="69"/>
    </row>
    <row r="43" spans="2:9" ht="15">
      <c r="B43" s="69"/>
      <c r="C43" s="69"/>
      <c r="D43" s="69"/>
      <c r="E43" s="69"/>
      <c r="F43" s="69"/>
      <c r="G43" s="69"/>
      <c r="H43" s="69"/>
      <c r="I43" s="69"/>
    </row>
    <row r="44" spans="2:9" ht="15">
      <c r="B44" s="69"/>
      <c r="C44" s="69"/>
      <c r="D44" s="69"/>
      <c r="E44" s="69"/>
      <c r="F44" s="69"/>
      <c r="G44" s="69"/>
      <c r="H44" s="69"/>
      <c r="I44" s="69"/>
    </row>
    <row r="45" spans="2:9" ht="15">
      <c r="B45" s="69"/>
      <c r="C45" s="69"/>
      <c r="D45" s="69"/>
      <c r="E45" s="69"/>
      <c r="F45" s="69"/>
      <c r="G45" s="69"/>
      <c r="H45" s="69"/>
      <c r="I45" s="69"/>
    </row>
    <row r="46" spans="2:9" ht="15">
      <c r="B46" s="69"/>
      <c r="C46" s="69"/>
      <c r="D46" s="69"/>
      <c r="E46" s="69"/>
      <c r="F46" s="69"/>
      <c r="G46" s="69"/>
      <c r="H46" s="69"/>
      <c r="I46" s="69"/>
    </row>
    <row r="47" spans="2:9" ht="15">
      <c r="B47" s="69"/>
      <c r="C47" s="69"/>
      <c r="D47" s="69"/>
      <c r="E47" s="69"/>
      <c r="F47" s="69"/>
      <c r="G47" s="69"/>
      <c r="H47" s="69"/>
      <c r="I47" s="69"/>
    </row>
    <row r="48" spans="2:9" ht="15">
      <c r="B48" s="69"/>
      <c r="C48" s="69"/>
      <c r="D48" s="69"/>
      <c r="E48" s="69"/>
      <c r="F48" s="69"/>
      <c r="G48" s="69"/>
      <c r="H48" s="69"/>
      <c r="I48" s="69"/>
    </row>
    <row r="49" spans="2:9" ht="15">
      <c r="B49" s="69"/>
      <c r="C49" s="69"/>
      <c r="D49" s="69"/>
      <c r="E49" s="69"/>
      <c r="F49" s="69"/>
      <c r="G49" s="69"/>
      <c r="H49" s="69"/>
      <c r="I49" s="69"/>
    </row>
    <row r="50" spans="2:9" ht="15">
      <c r="B50" s="69"/>
      <c r="C50" s="69"/>
      <c r="D50" s="69"/>
      <c r="E50" s="69"/>
      <c r="F50" s="69"/>
      <c r="G50" s="69"/>
      <c r="H50" s="69"/>
      <c r="I50" s="69"/>
    </row>
    <row r="51" spans="2:9" ht="15">
      <c r="B51" s="69"/>
      <c r="C51" s="69"/>
      <c r="D51" s="69"/>
      <c r="E51" s="69"/>
      <c r="F51" s="69"/>
      <c r="G51" s="69"/>
      <c r="H51" s="69"/>
      <c r="I51" s="69"/>
    </row>
    <row r="52" spans="2:9" ht="15">
      <c r="B52" s="69"/>
      <c r="C52" s="69"/>
      <c r="D52" s="69"/>
      <c r="E52" s="69"/>
      <c r="F52" s="69"/>
      <c r="G52" s="69"/>
      <c r="H52" s="69"/>
      <c r="I52" s="69"/>
    </row>
    <row r="53" spans="2:9" ht="15">
      <c r="B53" s="69"/>
      <c r="C53" s="69"/>
      <c r="D53" s="69"/>
      <c r="E53" s="69"/>
      <c r="F53" s="69"/>
      <c r="G53" s="69"/>
      <c r="H53" s="69"/>
      <c r="I53" s="69"/>
    </row>
    <row r="54" spans="2:9" ht="15">
      <c r="B54" s="69"/>
      <c r="C54" s="69"/>
      <c r="D54" s="69"/>
      <c r="E54" s="69"/>
      <c r="F54" s="69"/>
      <c r="G54" s="69"/>
      <c r="H54" s="69"/>
      <c r="I54" s="69"/>
    </row>
    <row r="55" spans="2:9" ht="15">
      <c r="B55" s="69"/>
      <c r="C55" s="69"/>
      <c r="D55" s="69"/>
      <c r="E55" s="69"/>
      <c r="F55" s="69"/>
      <c r="G55" s="69"/>
      <c r="H55" s="69"/>
      <c r="I55" s="69"/>
    </row>
    <row r="56" spans="2:9" ht="15">
      <c r="B56" s="69"/>
      <c r="C56" s="69"/>
      <c r="D56" s="69"/>
      <c r="E56" s="69"/>
      <c r="F56" s="69"/>
      <c r="G56" s="69"/>
      <c r="H56" s="69"/>
      <c r="I56" s="69"/>
    </row>
    <row r="57" spans="2:9" ht="15">
      <c r="B57" s="69"/>
      <c r="C57" s="69"/>
      <c r="D57" s="69"/>
      <c r="E57" s="69"/>
      <c r="F57" s="69"/>
      <c r="G57" s="69"/>
      <c r="H57" s="69"/>
      <c r="I57" s="69"/>
    </row>
    <row r="58" spans="2:9" ht="15">
      <c r="B58" s="69"/>
      <c r="C58" s="69"/>
      <c r="D58" s="69"/>
      <c r="E58" s="69"/>
      <c r="F58" s="69"/>
      <c r="G58" s="69"/>
      <c r="H58" s="69"/>
      <c r="I58" s="69"/>
    </row>
    <row r="59" spans="2:9" ht="15">
      <c r="B59" s="69"/>
      <c r="C59" s="69"/>
      <c r="D59" s="69"/>
      <c r="E59" s="69"/>
      <c r="F59" s="69"/>
      <c r="G59" s="69"/>
      <c r="H59" s="69"/>
      <c r="I59" s="69"/>
    </row>
    <row r="60" spans="2:9" ht="15">
      <c r="B60" s="69"/>
      <c r="C60" s="69"/>
      <c r="D60" s="69"/>
      <c r="E60" s="69"/>
      <c r="F60" s="69"/>
      <c r="G60" s="69"/>
      <c r="H60" s="69"/>
      <c r="I60" s="69"/>
    </row>
    <row r="61" spans="2:9" ht="15">
      <c r="B61" s="69"/>
      <c r="C61" s="69"/>
      <c r="D61" s="69"/>
      <c r="E61" s="69"/>
      <c r="F61" s="69"/>
      <c r="G61" s="69"/>
      <c r="H61" s="69"/>
      <c r="I61" s="69"/>
    </row>
    <row r="62" spans="2:9" ht="15">
      <c r="B62" s="69"/>
      <c r="C62" s="69"/>
      <c r="D62" s="69"/>
      <c r="E62" s="69"/>
      <c r="F62" s="69"/>
      <c r="G62" s="69"/>
      <c r="H62" s="69"/>
      <c r="I62" s="69"/>
    </row>
    <row r="63" spans="2:9" ht="15">
      <c r="B63" s="69"/>
      <c r="C63" s="69"/>
      <c r="D63" s="69"/>
      <c r="E63" s="69"/>
      <c r="F63" s="69"/>
      <c r="G63" s="69"/>
      <c r="H63" s="69"/>
      <c r="I63" s="69"/>
    </row>
    <row r="64" spans="2:9" ht="15">
      <c r="B64" s="69"/>
      <c r="C64" s="69"/>
      <c r="D64" s="69"/>
      <c r="E64" s="69"/>
      <c r="F64" s="69"/>
      <c r="G64" s="69"/>
      <c r="H64" s="69"/>
      <c r="I64" s="69"/>
    </row>
    <row r="65" spans="2:9" ht="15">
      <c r="B65" s="69"/>
      <c r="C65" s="69"/>
      <c r="D65" s="69"/>
      <c r="E65" s="69"/>
      <c r="F65" s="69"/>
      <c r="G65" s="69"/>
      <c r="H65" s="69"/>
      <c r="I65" s="69"/>
    </row>
    <row r="66" spans="2:9" ht="15">
      <c r="B66" s="69"/>
      <c r="C66" s="69"/>
      <c r="D66" s="69"/>
      <c r="E66" s="69"/>
      <c r="F66" s="69"/>
      <c r="G66" s="69"/>
      <c r="H66" s="69"/>
      <c r="I66" s="69"/>
    </row>
    <row r="67" spans="2:9" ht="15">
      <c r="B67" s="69"/>
      <c r="C67" s="69"/>
      <c r="D67" s="69"/>
      <c r="E67" s="69"/>
      <c r="F67" s="69"/>
      <c r="G67" s="69"/>
      <c r="H67" s="69"/>
      <c r="I67" s="69"/>
    </row>
    <row r="68" spans="2:9" ht="15">
      <c r="B68" s="69"/>
      <c r="C68" s="69"/>
      <c r="D68" s="69"/>
      <c r="E68" s="69"/>
      <c r="F68" s="69"/>
      <c r="G68" s="69"/>
      <c r="H68" s="69"/>
      <c r="I68" s="69"/>
    </row>
    <row r="69" spans="2:9" ht="15">
      <c r="B69" s="69"/>
      <c r="C69" s="69"/>
      <c r="D69" s="69"/>
      <c r="E69" s="69"/>
      <c r="F69" s="69"/>
      <c r="G69" s="69"/>
      <c r="H69" s="69"/>
      <c r="I69" s="69"/>
    </row>
    <row r="70" spans="2:9" ht="15">
      <c r="B70" s="69"/>
      <c r="C70" s="69"/>
      <c r="D70" s="69"/>
      <c r="E70" s="69"/>
      <c r="F70" s="69"/>
      <c r="G70" s="69"/>
      <c r="H70" s="69"/>
      <c r="I70" s="69"/>
    </row>
    <row r="71" spans="2:9" ht="15">
      <c r="B71" s="69"/>
      <c r="C71" s="69"/>
      <c r="D71" s="69"/>
      <c r="E71" s="69"/>
      <c r="F71" s="69"/>
      <c r="G71" s="69"/>
      <c r="H71" s="69"/>
      <c r="I71" s="69"/>
    </row>
    <row r="72" spans="2:9" ht="15">
      <c r="B72" s="69"/>
      <c r="C72" s="69"/>
      <c r="D72" s="69"/>
      <c r="E72" s="69"/>
      <c r="F72" s="69"/>
      <c r="G72" s="69"/>
      <c r="H72" s="69"/>
      <c r="I72" s="69"/>
    </row>
    <row r="73" spans="2:9" ht="15">
      <c r="B73" s="69"/>
      <c r="C73" s="69"/>
      <c r="D73" s="69"/>
      <c r="E73" s="69"/>
      <c r="F73" s="69"/>
      <c r="G73" s="69"/>
      <c r="H73" s="69"/>
      <c r="I73" s="69"/>
    </row>
    <row r="74" spans="2:9" ht="15">
      <c r="B74" s="69"/>
      <c r="C74" s="69"/>
      <c r="D74" s="69"/>
      <c r="E74" s="69"/>
      <c r="F74" s="69"/>
      <c r="G74" s="69"/>
      <c r="H74" s="69"/>
      <c r="I74" s="69"/>
    </row>
    <row r="75" spans="2:9" ht="15">
      <c r="B75" s="69"/>
      <c r="C75" s="69"/>
      <c r="D75" s="69"/>
      <c r="E75" s="69"/>
      <c r="F75" s="69"/>
      <c r="G75" s="69"/>
      <c r="H75" s="69"/>
      <c r="I75" s="69"/>
    </row>
    <row r="76" spans="2:9" ht="15">
      <c r="B76" s="69"/>
      <c r="C76" s="69"/>
      <c r="D76" s="69"/>
      <c r="E76" s="69"/>
      <c r="F76" s="69"/>
      <c r="G76" s="69"/>
      <c r="H76" s="69"/>
      <c r="I76" s="69"/>
    </row>
    <row r="77" spans="2:9" ht="15">
      <c r="B77" s="69"/>
      <c r="C77" s="69"/>
      <c r="D77" s="69"/>
      <c r="E77" s="69"/>
      <c r="F77" s="69"/>
      <c r="G77" s="69"/>
      <c r="H77" s="69"/>
      <c r="I77" s="69"/>
    </row>
    <row r="78" spans="2:9" ht="15">
      <c r="B78" s="69"/>
      <c r="C78" s="69"/>
      <c r="D78" s="69"/>
      <c r="E78" s="69"/>
      <c r="F78" s="69"/>
      <c r="G78" s="69"/>
      <c r="H78" s="69"/>
      <c r="I78" s="69"/>
    </row>
    <row r="79" spans="2:9" ht="15">
      <c r="B79" s="69"/>
      <c r="C79" s="69"/>
      <c r="D79" s="69"/>
      <c r="E79" s="69"/>
      <c r="F79" s="69"/>
      <c r="G79" s="69"/>
      <c r="H79" s="69"/>
      <c r="I79" s="69"/>
    </row>
    <row r="80" spans="2:9" ht="15">
      <c r="B80" s="69"/>
      <c r="C80" s="69"/>
      <c r="D80" s="69"/>
      <c r="E80" s="69"/>
      <c r="F80" s="69"/>
      <c r="G80" s="69"/>
      <c r="H80" s="69"/>
      <c r="I80" s="69"/>
    </row>
    <row r="81" spans="2:9" ht="15">
      <c r="B81" s="69"/>
      <c r="C81" s="69"/>
      <c r="D81" s="69"/>
      <c r="E81" s="69"/>
      <c r="F81" s="69"/>
      <c r="G81" s="69"/>
      <c r="H81" s="69"/>
      <c r="I81" s="69"/>
    </row>
    <row r="82" spans="2:9" ht="15">
      <c r="B82" s="69"/>
      <c r="C82" s="69"/>
      <c r="D82" s="69"/>
      <c r="E82" s="69"/>
      <c r="F82" s="69"/>
      <c r="G82" s="69"/>
      <c r="H82" s="69"/>
      <c r="I82" s="69"/>
    </row>
    <row r="83" spans="2:9" ht="15">
      <c r="B83" s="69"/>
      <c r="C83" s="69"/>
      <c r="D83" s="69"/>
      <c r="E83" s="69"/>
      <c r="F83" s="69"/>
      <c r="G83" s="69"/>
      <c r="H83" s="69"/>
      <c r="I83" s="69"/>
    </row>
    <row r="84" spans="2:9" ht="15">
      <c r="B84" s="69"/>
      <c r="C84" s="69"/>
      <c r="D84" s="69"/>
      <c r="E84" s="69"/>
      <c r="F84" s="69"/>
      <c r="G84" s="69"/>
      <c r="H84" s="69"/>
      <c r="I84" s="69"/>
    </row>
    <row r="85" spans="2:9" ht="15">
      <c r="B85" s="69"/>
      <c r="C85" s="69"/>
      <c r="D85" s="69"/>
      <c r="E85" s="69"/>
      <c r="F85" s="69"/>
      <c r="G85" s="69"/>
      <c r="H85" s="69"/>
      <c r="I85" s="69"/>
    </row>
    <row r="86" spans="2:9" ht="15">
      <c r="B86" s="69"/>
      <c r="C86" s="69"/>
      <c r="D86" s="69"/>
      <c r="E86" s="69"/>
      <c r="F86" s="69"/>
      <c r="G86" s="69"/>
      <c r="H86" s="69"/>
      <c r="I86" s="69"/>
    </row>
    <row r="87" spans="2:9" ht="15">
      <c r="B87" s="69"/>
      <c r="C87" s="69"/>
      <c r="D87" s="69"/>
      <c r="E87" s="69"/>
      <c r="F87" s="69"/>
      <c r="G87" s="69"/>
      <c r="H87" s="69"/>
      <c r="I87" s="69"/>
    </row>
    <row r="88" spans="2:9" ht="15">
      <c r="B88" s="69"/>
      <c r="C88" s="69"/>
      <c r="D88" s="69"/>
      <c r="E88" s="69"/>
      <c r="F88" s="69"/>
      <c r="G88" s="69"/>
      <c r="H88" s="69"/>
      <c r="I88" s="69"/>
    </row>
    <row r="89" spans="2:9" ht="15">
      <c r="B89" s="69"/>
      <c r="C89" s="69"/>
      <c r="D89" s="69"/>
      <c r="E89" s="69"/>
      <c r="F89" s="69"/>
      <c r="G89" s="69"/>
      <c r="H89" s="69"/>
      <c r="I89" s="69"/>
    </row>
    <row r="90" spans="2:9" ht="15">
      <c r="B90" s="69"/>
      <c r="C90" s="69"/>
      <c r="D90" s="69"/>
      <c r="E90" s="69"/>
      <c r="F90" s="69"/>
      <c r="G90" s="69"/>
      <c r="H90" s="69"/>
      <c r="I90" s="69"/>
    </row>
    <row r="91" spans="2:9" ht="15">
      <c r="B91" s="69"/>
      <c r="C91" s="69"/>
      <c r="D91" s="69"/>
      <c r="E91" s="69"/>
      <c r="F91" s="69"/>
      <c r="G91" s="69"/>
      <c r="H91" s="69"/>
      <c r="I91" s="69"/>
    </row>
    <row r="92" spans="2:9" ht="15">
      <c r="B92" s="69"/>
      <c r="C92" s="69"/>
      <c r="D92" s="69"/>
      <c r="E92" s="69"/>
      <c r="F92" s="69"/>
      <c r="G92" s="69"/>
      <c r="H92" s="69"/>
      <c r="I92" s="69"/>
    </row>
    <row r="93" spans="2:9" ht="15">
      <c r="B93" s="69"/>
      <c r="C93" s="69"/>
      <c r="D93" s="69"/>
      <c r="E93" s="69"/>
      <c r="F93" s="69"/>
      <c r="G93" s="69"/>
      <c r="H93" s="69"/>
      <c r="I93" s="69"/>
    </row>
    <row r="94" spans="2:9" ht="15">
      <c r="B94" s="69"/>
      <c r="C94" s="69"/>
      <c r="D94" s="69"/>
      <c r="E94" s="69"/>
      <c r="F94" s="69"/>
      <c r="G94" s="69"/>
      <c r="H94" s="69"/>
      <c r="I94" s="69"/>
    </row>
    <row r="95" spans="2:9" ht="15">
      <c r="B95" s="69"/>
      <c r="C95" s="69"/>
      <c r="D95" s="69"/>
      <c r="E95" s="69"/>
      <c r="F95" s="69"/>
      <c r="G95" s="69"/>
      <c r="H95" s="69"/>
      <c r="I95" s="69"/>
    </row>
    <row r="96" spans="2:9" ht="15">
      <c r="B96" s="69"/>
      <c r="C96" s="69"/>
      <c r="D96" s="69"/>
      <c r="E96" s="69"/>
      <c r="F96" s="69"/>
      <c r="G96" s="69"/>
      <c r="H96" s="69"/>
      <c r="I96" s="69"/>
    </row>
    <row r="97" spans="2:9" ht="15">
      <c r="B97" s="69"/>
      <c r="C97" s="69"/>
      <c r="D97" s="69"/>
      <c r="E97" s="69"/>
      <c r="F97" s="69"/>
      <c r="G97" s="69"/>
      <c r="H97" s="69"/>
      <c r="I97" s="69"/>
    </row>
    <row r="98" spans="2:9" ht="15">
      <c r="B98" s="69"/>
      <c r="C98" s="69"/>
      <c r="D98" s="69"/>
      <c r="E98" s="69"/>
      <c r="F98" s="69"/>
      <c r="G98" s="69"/>
      <c r="H98" s="69"/>
      <c r="I98" s="69"/>
    </row>
    <row r="99" spans="2:9" ht="15">
      <c r="B99" s="69"/>
      <c r="C99" s="69"/>
      <c r="D99" s="69"/>
      <c r="E99" s="69"/>
      <c r="F99" s="69"/>
      <c r="G99" s="69"/>
      <c r="H99" s="69"/>
      <c r="I99" s="69"/>
    </row>
    <row r="100" spans="2:9" ht="15">
      <c r="B100" s="69"/>
      <c r="C100" s="69"/>
      <c r="D100" s="69"/>
      <c r="E100" s="69"/>
      <c r="F100" s="69"/>
      <c r="G100" s="69"/>
      <c r="H100" s="69"/>
      <c r="I100" s="69"/>
    </row>
    <row r="101" spans="2:9" ht="15">
      <c r="B101" s="69"/>
      <c r="C101" s="69"/>
      <c r="D101" s="69"/>
      <c r="E101" s="69"/>
      <c r="F101" s="69"/>
      <c r="G101" s="69"/>
      <c r="H101" s="69"/>
      <c r="I101" s="69"/>
    </row>
    <row r="102" spans="2:9" ht="15">
      <c r="B102" s="69"/>
      <c r="C102" s="69"/>
      <c r="D102" s="69"/>
      <c r="E102" s="69"/>
      <c r="F102" s="69"/>
      <c r="G102" s="69"/>
      <c r="H102" s="69"/>
      <c r="I102" s="69"/>
    </row>
    <row r="103" spans="2:9" ht="15">
      <c r="B103" s="69"/>
      <c r="C103" s="69"/>
      <c r="D103" s="69"/>
      <c r="E103" s="69"/>
      <c r="F103" s="69"/>
      <c r="G103" s="69"/>
      <c r="H103" s="69"/>
      <c r="I103" s="69"/>
    </row>
    <row r="104" spans="2:9" ht="15">
      <c r="B104" s="69"/>
      <c r="C104" s="69"/>
      <c r="D104" s="69"/>
      <c r="E104" s="69"/>
      <c r="F104" s="69"/>
      <c r="G104" s="69"/>
      <c r="H104" s="69"/>
      <c r="I104" s="69"/>
    </row>
    <row r="105" spans="2:9" ht="15">
      <c r="B105" s="69"/>
      <c r="C105" s="69"/>
      <c r="D105" s="69"/>
      <c r="E105" s="69"/>
      <c r="F105" s="69"/>
      <c r="G105" s="69"/>
      <c r="H105" s="69"/>
      <c r="I105" s="69"/>
    </row>
    <row r="106" spans="2:9" ht="15">
      <c r="B106" s="69"/>
      <c r="C106" s="69"/>
      <c r="D106" s="69"/>
      <c r="E106" s="69"/>
      <c r="F106" s="69"/>
      <c r="G106" s="69"/>
      <c r="H106" s="69"/>
      <c r="I106" s="69"/>
    </row>
    <row r="107" spans="2:9" ht="15">
      <c r="B107" s="69"/>
      <c r="C107" s="69"/>
      <c r="D107" s="69"/>
      <c r="E107" s="69"/>
      <c r="F107" s="69"/>
      <c r="G107" s="69"/>
      <c r="H107" s="69"/>
      <c r="I107" s="69"/>
    </row>
    <row r="108" spans="2:9" ht="15">
      <c r="B108" s="69"/>
      <c r="C108" s="69"/>
      <c r="D108" s="69"/>
      <c r="E108" s="69"/>
      <c r="F108" s="69"/>
      <c r="G108" s="69"/>
      <c r="H108" s="69"/>
      <c r="I108" s="69"/>
    </row>
    <row r="109" spans="2:9" ht="15">
      <c r="B109" s="69"/>
      <c r="C109" s="69"/>
      <c r="D109" s="69"/>
      <c r="E109" s="69"/>
      <c r="F109" s="69"/>
      <c r="G109" s="69"/>
      <c r="H109" s="69"/>
      <c r="I109" s="69"/>
    </row>
    <row r="110" spans="2:9" ht="15">
      <c r="B110" s="69"/>
      <c r="C110" s="69"/>
      <c r="D110" s="69"/>
      <c r="E110" s="69"/>
      <c r="F110" s="69"/>
      <c r="G110" s="69"/>
      <c r="H110" s="69"/>
      <c r="I110" s="69"/>
    </row>
    <row r="111" spans="2:9" ht="15">
      <c r="B111" s="69"/>
      <c r="C111" s="69"/>
      <c r="D111" s="69"/>
      <c r="E111" s="69"/>
      <c r="F111" s="69"/>
      <c r="G111" s="69"/>
      <c r="H111" s="69"/>
      <c r="I111" s="69"/>
    </row>
    <row r="112" spans="2:9" ht="15">
      <c r="B112" s="69"/>
      <c r="C112" s="69"/>
      <c r="D112" s="69"/>
      <c r="E112" s="69"/>
      <c r="F112" s="69"/>
      <c r="G112" s="69"/>
      <c r="H112" s="69"/>
      <c r="I112" s="69"/>
    </row>
    <row r="113" spans="2:9" ht="15">
      <c r="B113" s="69"/>
      <c r="C113" s="69"/>
      <c r="D113" s="69"/>
      <c r="E113" s="69"/>
      <c r="F113" s="69"/>
      <c r="G113" s="69"/>
      <c r="H113" s="69"/>
      <c r="I113" s="69"/>
    </row>
    <row r="114" spans="2:9" ht="15">
      <c r="B114" s="69"/>
      <c r="C114" s="69"/>
      <c r="D114" s="69"/>
      <c r="E114" s="69"/>
      <c r="F114" s="69"/>
      <c r="G114" s="69"/>
      <c r="H114" s="69"/>
      <c r="I114" s="69"/>
    </row>
    <row r="115" spans="2:9" ht="15">
      <c r="B115" s="69"/>
      <c r="C115" s="69"/>
      <c r="D115" s="69"/>
      <c r="E115" s="69"/>
      <c r="F115" s="69"/>
      <c r="G115" s="69"/>
      <c r="H115" s="69"/>
      <c r="I115" s="69"/>
    </row>
    <row r="116" spans="2:9" ht="15">
      <c r="B116" s="69"/>
      <c r="C116" s="69"/>
      <c r="D116" s="69"/>
      <c r="E116" s="69"/>
      <c r="F116" s="69"/>
      <c r="G116" s="69"/>
      <c r="H116" s="69"/>
      <c r="I116" s="69"/>
    </row>
    <row r="117" spans="2:9" ht="15">
      <c r="B117" s="69"/>
      <c r="C117" s="69"/>
      <c r="D117" s="69"/>
      <c r="E117" s="69"/>
      <c r="F117" s="69"/>
      <c r="G117" s="69"/>
      <c r="H117" s="69"/>
      <c r="I117" s="69"/>
    </row>
    <row r="118" spans="2:9" ht="15">
      <c r="B118" s="69"/>
      <c r="C118" s="69"/>
      <c r="D118" s="69"/>
      <c r="E118" s="69"/>
      <c r="F118" s="69"/>
      <c r="G118" s="69"/>
      <c r="H118" s="69"/>
      <c r="I118" s="69"/>
    </row>
    <row r="119" spans="2:9" ht="15">
      <c r="B119" s="69"/>
      <c r="C119" s="69"/>
      <c r="D119" s="69"/>
      <c r="E119" s="69"/>
      <c r="F119" s="69"/>
      <c r="G119" s="69"/>
      <c r="H119" s="69"/>
      <c r="I119" s="69"/>
    </row>
    <row r="120" spans="2:9" ht="15">
      <c r="B120" s="69"/>
      <c r="C120" s="69"/>
      <c r="D120" s="69"/>
      <c r="E120" s="69"/>
      <c r="F120" s="69"/>
      <c r="G120" s="69"/>
      <c r="H120" s="69"/>
      <c r="I120" s="69"/>
    </row>
    <row r="121" spans="2:9" ht="15">
      <c r="B121" s="69"/>
      <c r="C121" s="69"/>
      <c r="D121" s="69"/>
      <c r="E121" s="69"/>
      <c r="F121" s="69"/>
      <c r="G121" s="69"/>
      <c r="H121" s="69"/>
      <c r="I121" s="69"/>
    </row>
    <row r="122" spans="2:9" ht="15">
      <c r="B122" s="69"/>
      <c r="C122" s="69"/>
      <c r="D122" s="69"/>
      <c r="E122" s="69"/>
      <c r="F122" s="69"/>
      <c r="G122" s="69"/>
      <c r="H122" s="69"/>
      <c r="I122" s="69"/>
    </row>
    <row r="123" spans="2:9" ht="15">
      <c r="B123" s="69"/>
      <c r="C123" s="69"/>
      <c r="D123" s="69"/>
      <c r="E123" s="69"/>
      <c r="F123" s="69"/>
      <c r="G123" s="69"/>
      <c r="H123" s="69"/>
      <c r="I123" s="69"/>
    </row>
    <row r="124" spans="2:9" ht="15">
      <c r="B124" s="69"/>
      <c r="C124" s="69"/>
      <c r="D124" s="69"/>
      <c r="E124" s="69"/>
      <c r="F124" s="69"/>
      <c r="G124" s="69"/>
      <c r="H124" s="69"/>
      <c r="I124" s="69"/>
    </row>
    <row r="125" spans="2:9" ht="15">
      <c r="B125" s="69"/>
      <c r="C125" s="69"/>
      <c r="D125" s="69"/>
      <c r="E125" s="69"/>
      <c r="F125" s="69"/>
      <c r="G125" s="69"/>
      <c r="H125" s="69"/>
      <c r="I125" s="69"/>
    </row>
    <row r="126" spans="2:9" ht="15">
      <c r="B126" s="69"/>
      <c r="C126" s="69"/>
      <c r="D126" s="69"/>
      <c r="E126" s="69"/>
      <c r="F126" s="69"/>
      <c r="G126" s="69"/>
      <c r="H126" s="69"/>
      <c r="I126" s="69"/>
    </row>
    <row r="127" spans="2:9" ht="15">
      <c r="B127" s="69"/>
      <c r="C127" s="69"/>
      <c r="D127" s="69"/>
      <c r="E127" s="69"/>
      <c r="F127" s="69"/>
      <c r="G127" s="69"/>
      <c r="H127" s="69"/>
      <c r="I127" s="69"/>
    </row>
    <row r="128" spans="2:9" ht="15">
      <c r="B128" s="69"/>
      <c r="C128" s="69"/>
      <c r="D128" s="69"/>
      <c r="E128" s="69"/>
      <c r="F128" s="69"/>
      <c r="G128" s="69"/>
      <c r="H128" s="69"/>
      <c r="I128" s="69"/>
    </row>
    <row r="129" spans="2:9" ht="15">
      <c r="B129" s="69"/>
      <c r="C129" s="69"/>
      <c r="D129" s="69"/>
      <c r="E129" s="69"/>
      <c r="F129" s="69"/>
      <c r="G129" s="69"/>
      <c r="H129" s="69"/>
      <c r="I129" s="69"/>
    </row>
    <row r="130" spans="2:9" ht="15">
      <c r="B130" s="69"/>
      <c r="C130" s="69"/>
      <c r="D130" s="69"/>
      <c r="E130" s="69"/>
      <c r="F130" s="69"/>
      <c r="G130" s="69"/>
      <c r="H130" s="69"/>
      <c r="I130" s="69"/>
    </row>
    <row r="131" spans="2:9" ht="15">
      <c r="B131" s="69"/>
      <c r="C131" s="69"/>
      <c r="D131" s="69"/>
      <c r="E131" s="69"/>
      <c r="F131" s="69"/>
      <c r="G131" s="69"/>
      <c r="H131" s="69"/>
      <c r="I131" s="69"/>
    </row>
    <row r="132" spans="2:9" ht="15">
      <c r="B132" s="69"/>
      <c r="C132" s="69"/>
      <c r="D132" s="69"/>
      <c r="E132" s="69"/>
      <c r="F132" s="69"/>
      <c r="G132" s="69"/>
      <c r="H132" s="69"/>
      <c r="I132" s="69"/>
    </row>
    <row r="133" spans="2:9" ht="15">
      <c r="B133" s="69"/>
      <c r="C133" s="69"/>
      <c r="D133" s="69"/>
      <c r="E133" s="69"/>
      <c r="F133" s="69"/>
      <c r="G133" s="69"/>
      <c r="H133" s="69"/>
      <c r="I133" s="69"/>
    </row>
    <row r="134" spans="2:9" ht="15">
      <c r="B134" s="69"/>
      <c r="C134" s="69"/>
      <c r="D134" s="69"/>
      <c r="E134" s="69"/>
      <c r="F134" s="69"/>
      <c r="G134" s="69"/>
      <c r="H134" s="69"/>
      <c r="I134" s="69"/>
    </row>
    <row r="135" spans="2:9" ht="15">
      <c r="B135" s="69"/>
      <c r="C135" s="69"/>
      <c r="D135" s="69"/>
      <c r="E135" s="69"/>
      <c r="F135" s="69"/>
      <c r="G135" s="69"/>
      <c r="H135" s="69"/>
      <c r="I135" s="69"/>
    </row>
    <row r="136" spans="2:9" ht="15">
      <c r="B136" s="69"/>
      <c r="C136" s="69"/>
      <c r="D136" s="69"/>
      <c r="E136" s="69"/>
      <c r="F136" s="69"/>
      <c r="G136" s="69"/>
      <c r="H136" s="69"/>
      <c r="I136" s="69"/>
    </row>
    <row r="137" spans="2:9" ht="15">
      <c r="B137" s="69"/>
      <c r="C137" s="69"/>
      <c r="D137" s="69"/>
      <c r="E137" s="69"/>
      <c r="F137" s="69"/>
      <c r="G137" s="69"/>
      <c r="H137" s="69"/>
      <c r="I137" s="69"/>
    </row>
    <row r="138" spans="2:9" ht="15">
      <c r="B138" s="69"/>
      <c r="C138" s="69"/>
      <c r="D138" s="69"/>
      <c r="E138" s="69"/>
      <c r="F138" s="69"/>
      <c r="G138" s="69"/>
      <c r="H138" s="69"/>
      <c r="I138" s="69"/>
    </row>
    <row r="139" spans="2:9" ht="15">
      <c r="B139" s="69"/>
      <c r="C139" s="69"/>
      <c r="D139" s="69"/>
      <c r="E139" s="69"/>
      <c r="F139" s="69"/>
      <c r="G139" s="69"/>
      <c r="H139" s="69"/>
      <c r="I139" s="69"/>
    </row>
    <row r="140" spans="2:9" ht="15">
      <c r="B140" s="69"/>
      <c r="C140" s="69"/>
      <c r="D140" s="69"/>
      <c r="E140" s="69"/>
      <c r="F140" s="69"/>
      <c r="G140" s="69"/>
      <c r="H140" s="69"/>
      <c r="I140" s="69"/>
    </row>
    <row r="141" spans="2:9" ht="15">
      <c r="B141" s="69"/>
      <c r="C141" s="69"/>
      <c r="D141" s="69"/>
      <c r="E141" s="69"/>
      <c r="F141" s="69"/>
      <c r="G141" s="69"/>
      <c r="H141" s="69"/>
      <c r="I141" s="69"/>
    </row>
    <row r="142" spans="2:9" ht="15">
      <c r="B142" s="69"/>
      <c r="C142" s="69"/>
      <c r="D142" s="69"/>
      <c r="E142" s="69"/>
      <c r="F142" s="69"/>
      <c r="G142" s="69"/>
      <c r="H142" s="69"/>
      <c r="I142" s="69"/>
    </row>
    <row r="143" spans="2:9" ht="15">
      <c r="B143" s="69"/>
      <c r="C143" s="69"/>
      <c r="D143" s="69"/>
      <c r="E143" s="69"/>
      <c r="F143" s="69"/>
      <c r="G143" s="69"/>
      <c r="H143" s="69"/>
      <c r="I143" s="69"/>
    </row>
    <row r="144" spans="2:9" ht="15">
      <c r="B144" s="69"/>
      <c r="C144" s="69"/>
      <c r="D144" s="69"/>
      <c r="E144" s="69"/>
      <c r="F144" s="69"/>
      <c r="G144" s="69"/>
      <c r="H144" s="69"/>
      <c r="I144" s="69"/>
    </row>
    <row r="145" spans="2:9" ht="15">
      <c r="B145" s="69"/>
      <c r="C145" s="69"/>
      <c r="D145" s="69"/>
      <c r="E145" s="69"/>
      <c r="F145" s="69"/>
      <c r="G145" s="69"/>
      <c r="H145" s="69"/>
      <c r="I145" s="69"/>
    </row>
    <row r="146" spans="2:9" ht="15">
      <c r="B146" s="69"/>
      <c r="C146" s="69"/>
      <c r="D146" s="69"/>
      <c r="E146" s="69"/>
      <c r="F146" s="69"/>
      <c r="G146" s="69"/>
      <c r="H146" s="69"/>
      <c r="I146" s="69"/>
    </row>
    <row r="147" spans="2:9" ht="15">
      <c r="B147" s="69"/>
      <c r="C147" s="69"/>
      <c r="D147" s="69"/>
      <c r="E147" s="69"/>
      <c r="F147" s="69"/>
      <c r="G147" s="69"/>
      <c r="H147" s="69"/>
      <c r="I147" s="69"/>
    </row>
    <row r="148" spans="2:9" ht="15">
      <c r="B148" s="69"/>
      <c r="C148" s="69"/>
      <c r="D148" s="69"/>
      <c r="E148" s="69"/>
      <c r="F148" s="69"/>
      <c r="G148" s="69"/>
      <c r="H148" s="69"/>
      <c r="I148" s="69"/>
    </row>
    <row r="149" spans="2:9" ht="15">
      <c r="B149" s="69"/>
      <c r="C149" s="69"/>
      <c r="D149" s="69"/>
      <c r="E149" s="69"/>
      <c r="F149" s="69"/>
      <c r="G149" s="69"/>
      <c r="H149" s="69"/>
      <c r="I149" s="69"/>
    </row>
    <row r="150" spans="2:9" ht="15">
      <c r="B150" s="69"/>
      <c r="C150" s="69"/>
      <c r="D150" s="69"/>
      <c r="E150" s="69"/>
      <c r="F150" s="69"/>
      <c r="G150" s="69"/>
      <c r="H150" s="69"/>
      <c r="I150" s="69"/>
    </row>
    <row r="151" spans="2:9" ht="15">
      <c r="B151" s="69"/>
      <c r="C151" s="69"/>
      <c r="D151" s="69"/>
      <c r="E151" s="69"/>
      <c r="F151" s="69"/>
      <c r="G151" s="69"/>
      <c r="H151" s="69"/>
      <c r="I151" s="69"/>
    </row>
    <row r="152" spans="2:9" ht="15">
      <c r="B152" s="69"/>
      <c r="C152" s="69"/>
      <c r="D152" s="69"/>
      <c r="E152" s="69"/>
      <c r="F152" s="69"/>
      <c r="G152" s="69"/>
      <c r="H152" s="69"/>
      <c r="I152" s="69"/>
    </row>
    <row r="153" spans="2:9" ht="15">
      <c r="B153" s="69"/>
      <c r="C153" s="69"/>
      <c r="D153" s="69"/>
      <c r="E153" s="69"/>
      <c r="F153" s="69"/>
      <c r="G153" s="69"/>
      <c r="H153" s="69"/>
      <c r="I153" s="69"/>
    </row>
    <row r="154" spans="2:9" ht="15">
      <c r="B154" s="69"/>
      <c r="C154" s="69"/>
      <c r="D154" s="69"/>
      <c r="E154" s="69"/>
      <c r="F154" s="69"/>
      <c r="G154" s="69"/>
      <c r="H154" s="69"/>
      <c r="I154" s="69"/>
    </row>
    <row r="155" spans="2:9" ht="15">
      <c r="B155" s="69"/>
      <c r="C155" s="69"/>
      <c r="D155" s="69"/>
      <c r="E155" s="69"/>
      <c r="F155" s="69"/>
      <c r="G155" s="69"/>
      <c r="H155" s="69"/>
      <c r="I155" s="69"/>
    </row>
    <row r="156" spans="2:9" ht="15">
      <c r="B156" s="69"/>
      <c r="C156" s="69"/>
      <c r="D156" s="69"/>
      <c r="E156" s="69"/>
      <c r="F156" s="69"/>
      <c r="G156" s="69"/>
      <c r="H156" s="69"/>
      <c r="I156" s="69"/>
    </row>
    <row r="157" spans="2:9" ht="15">
      <c r="B157" s="69"/>
      <c r="C157" s="69"/>
      <c r="D157" s="69"/>
      <c r="E157" s="69"/>
      <c r="F157" s="69"/>
      <c r="G157" s="69"/>
      <c r="H157" s="69"/>
      <c r="I157" s="69"/>
    </row>
    <row r="158" spans="2:9" ht="15">
      <c r="B158" s="69"/>
      <c r="C158" s="69"/>
      <c r="D158" s="69"/>
      <c r="E158" s="69"/>
      <c r="F158" s="69"/>
      <c r="G158" s="69"/>
      <c r="H158" s="69"/>
      <c r="I158" s="69"/>
    </row>
    <row r="159" spans="2:9" ht="15">
      <c r="B159" s="69"/>
      <c r="C159" s="69"/>
      <c r="D159" s="69"/>
      <c r="E159" s="69"/>
      <c r="F159" s="69"/>
      <c r="G159" s="69"/>
      <c r="H159" s="69"/>
      <c r="I159" s="69"/>
    </row>
    <row r="160" spans="2:9" ht="15">
      <c r="B160" s="69"/>
      <c r="C160" s="69"/>
      <c r="D160" s="69"/>
      <c r="E160" s="69"/>
      <c r="F160" s="69"/>
      <c r="G160" s="69"/>
      <c r="H160" s="69"/>
      <c r="I160" s="69"/>
    </row>
    <row r="161" spans="2:9" ht="15">
      <c r="B161" s="69"/>
      <c r="C161" s="69"/>
      <c r="D161" s="69"/>
      <c r="E161" s="69"/>
      <c r="F161" s="69"/>
      <c r="G161" s="69"/>
      <c r="H161" s="69"/>
      <c r="I161" s="69"/>
    </row>
    <row r="162" spans="2:9" ht="15">
      <c r="B162" s="69"/>
      <c r="C162" s="69"/>
      <c r="D162" s="69"/>
      <c r="E162" s="69"/>
      <c r="F162" s="69"/>
      <c r="G162" s="69"/>
      <c r="H162" s="69"/>
      <c r="I162" s="69"/>
    </row>
    <row r="163" spans="2:9" ht="15">
      <c r="B163" s="69"/>
      <c r="C163" s="69"/>
      <c r="D163" s="69"/>
      <c r="E163" s="69"/>
      <c r="F163" s="69"/>
      <c r="G163" s="69"/>
      <c r="H163" s="69"/>
      <c r="I163" s="69"/>
    </row>
    <row r="164" spans="2:9" ht="15">
      <c r="B164" s="69"/>
      <c r="C164" s="69"/>
      <c r="D164" s="69"/>
      <c r="E164" s="69"/>
      <c r="F164" s="69"/>
      <c r="G164" s="69"/>
      <c r="H164" s="69"/>
      <c r="I164" s="69"/>
    </row>
    <row r="165" spans="2:9" ht="15">
      <c r="B165" s="69"/>
      <c r="C165" s="69"/>
      <c r="D165" s="69"/>
      <c r="E165" s="69"/>
      <c r="F165" s="69"/>
      <c r="G165" s="69"/>
      <c r="H165" s="69"/>
      <c r="I165" s="69"/>
    </row>
    <row r="166" spans="2:9" ht="15">
      <c r="B166" s="69"/>
      <c r="C166" s="69"/>
      <c r="D166" s="69"/>
      <c r="E166" s="69"/>
      <c r="F166" s="69"/>
      <c r="G166" s="69"/>
      <c r="H166" s="69"/>
      <c r="I166" s="69"/>
    </row>
    <row r="167" spans="2:9" ht="15">
      <c r="B167" s="69"/>
      <c r="C167" s="69"/>
      <c r="D167" s="69"/>
      <c r="E167" s="69"/>
      <c r="F167" s="69"/>
      <c r="G167" s="69"/>
      <c r="H167" s="69"/>
      <c r="I167" s="69"/>
    </row>
    <row r="168" spans="2:9" ht="15">
      <c r="B168" s="69"/>
      <c r="C168" s="69"/>
      <c r="D168" s="69"/>
      <c r="E168" s="69"/>
      <c r="F168" s="69"/>
      <c r="G168" s="69"/>
      <c r="H168" s="69"/>
      <c r="I168" s="69"/>
    </row>
    <row r="169" spans="2:9" ht="15">
      <c r="B169" s="69"/>
      <c r="C169" s="69"/>
      <c r="D169" s="69"/>
      <c r="E169" s="69"/>
      <c r="F169" s="69"/>
      <c r="G169" s="69"/>
      <c r="H169" s="69"/>
      <c r="I169" s="69"/>
    </row>
    <row r="170" spans="2:9" ht="15">
      <c r="B170" s="69"/>
      <c r="C170" s="69"/>
      <c r="D170" s="69"/>
      <c r="E170" s="69"/>
      <c r="F170" s="69"/>
      <c r="G170" s="69"/>
      <c r="H170" s="69"/>
      <c r="I170" s="69"/>
    </row>
    <row r="171" spans="2:9" ht="15">
      <c r="B171" s="69"/>
      <c r="C171" s="69"/>
      <c r="D171" s="69"/>
      <c r="E171" s="69"/>
      <c r="F171" s="69"/>
      <c r="G171" s="69"/>
      <c r="H171" s="69"/>
      <c r="I171" s="69"/>
    </row>
    <row r="172" spans="2:9" ht="15">
      <c r="B172" s="69"/>
      <c r="C172" s="69"/>
      <c r="D172" s="69"/>
      <c r="E172" s="69"/>
      <c r="F172" s="69"/>
      <c r="G172" s="69"/>
      <c r="H172" s="69"/>
      <c r="I172" s="69"/>
    </row>
    <row r="173" spans="2:9" ht="15">
      <c r="B173" s="69"/>
      <c r="C173" s="69"/>
      <c r="D173" s="69"/>
      <c r="E173" s="69"/>
      <c r="F173" s="69"/>
      <c r="G173" s="69"/>
      <c r="H173" s="69"/>
      <c r="I173" s="69"/>
    </row>
    <row r="174" spans="2:9" ht="15">
      <c r="B174" s="69"/>
      <c r="C174" s="69"/>
      <c r="D174" s="69"/>
      <c r="E174" s="69"/>
      <c r="F174" s="69"/>
      <c r="G174" s="69"/>
      <c r="H174" s="69"/>
      <c r="I174" s="69"/>
    </row>
    <row r="175" spans="2:9" ht="15">
      <c r="B175" s="69"/>
      <c r="C175" s="69"/>
      <c r="D175" s="69"/>
      <c r="E175" s="69"/>
      <c r="F175" s="69"/>
      <c r="G175" s="69"/>
      <c r="H175" s="69"/>
      <c r="I175" s="69"/>
    </row>
    <row r="176" spans="2:9" ht="15">
      <c r="B176" s="69"/>
      <c r="C176" s="69"/>
      <c r="D176" s="69"/>
      <c r="E176" s="69"/>
      <c r="F176" s="69"/>
      <c r="G176" s="69"/>
      <c r="H176" s="69"/>
      <c r="I176" s="69"/>
    </row>
    <row r="177" spans="2:9" ht="15">
      <c r="B177" s="69"/>
      <c r="C177" s="69"/>
      <c r="D177" s="69"/>
      <c r="E177" s="69"/>
      <c r="F177" s="69"/>
      <c r="G177" s="69"/>
      <c r="H177" s="69"/>
      <c r="I177" s="69"/>
    </row>
    <row r="178" spans="2:9" ht="15">
      <c r="B178" s="69"/>
      <c r="C178" s="69"/>
      <c r="D178" s="69"/>
      <c r="E178" s="69"/>
      <c r="F178" s="69"/>
      <c r="G178" s="69"/>
      <c r="H178" s="69"/>
      <c r="I178" s="69"/>
    </row>
    <row r="179" spans="2:9" ht="15">
      <c r="B179" s="69"/>
      <c r="C179" s="69"/>
      <c r="D179" s="69"/>
      <c r="E179" s="69"/>
      <c r="F179" s="69"/>
      <c r="G179" s="69"/>
      <c r="H179" s="69"/>
      <c r="I179" s="69"/>
    </row>
    <row r="180" spans="2:9" ht="15">
      <c r="B180" s="69"/>
      <c r="C180" s="69"/>
      <c r="D180" s="69"/>
      <c r="E180" s="69"/>
      <c r="F180" s="69"/>
      <c r="G180" s="69"/>
      <c r="H180" s="69"/>
      <c r="I180" s="69"/>
    </row>
    <row r="181" spans="2:9" ht="15">
      <c r="B181" s="69"/>
      <c r="C181" s="69"/>
      <c r="D181" s="69"/>
      <c r="E181" s="69"/>
      <c r="F181" s="69"/>
      <c r="G181" s="69"/>
      <c r="H181" s="69"/>
      <c r="I181" s="69"/>
    </row>
    <row r="182" spans="2:9" ht="15">
      <c r="B182" s="69"/>
      <c r="C182" s="69"/>
      <c r="D182" s="69"/>
      <c r="E182" s="69"/>
      <c r="F182" s="69"/>
      <c r="G182" s="69"/>
      <c r="H182" s="69"/>
      <c r="I182" s="69"/>
    </row>
    <row r="183" spans="2:9" ht="15">
      <c r="B183" s="69"/>
      <c r="C183" s="69"/>
      <c r="D183" s="69"/>
      <c r="E183" s="69"/>
      <c r="F183" s="69"/>
      <c r="G183" s="69"/>
      <c r="H183" s="69"/>
      <c r="I183" s="69"/>
    </row>
    <row r="184" spans="2:9" ht="15">
      <c r="B184" s="69"/>
      <c r="C184" s="69"/>
      <c r="D184" s="69"/>
      <c r="E184" s="69"/>
      <c r="F184" s="69"/>
      <c r="G184" s="69"/>
      <c r="H184" s="69"/>
      <c r="I184" s="69"/>
    </row>
    <row r="185" spans="2:9" ht="15">
      <c r="B185" s="69"/>
      <c r="C185" s="69"/>
      <c r="D185" s="69"/>
      <c r="E185" s="69"/>
      <c r="F185" s="69"/>
      <c r="G185" s="69"/>
      <c r="H185" s="69"/>
      <c r="I185" s="69"/>
    </row>
    <row r="186" spans="2:9" ht="15">
      <c r="B186" s="69"/>
      <c r="C186" s="69"/>
      <c r="D186" s="69"/>
      <c r="E186" s="69"/>
      <c r="F186" s="69"/>
      <c r="G186" s="69"/>
      <c r="H186" s="69"/>
      <c r="I186" s="69"/>
    </row>
    <row r="187" spans="2:9" ht="15">
      <c r="B187" s="69"/>
      <c r="C187" s="69"/>
      <c r="D187" s="69"/>
      <c r="E187" s="69"/>
      <c r="F187" s="69"/>
      <c r="G187" s="69"/>
      <c r="H187" s="69"/>
      <c r="I187" s="69"/>
    </row>
    <row r="188" spans="2:9" ht="15">
      <c r="B188" s="69"/>
      <c r="C188" s="69"/>
      <c r="D188" s="69"/>
      <c r="E188" s="69"/>
      <c r="F188" s="69"/>
      <c r="G188" s="69"/>
      <c r="H188" s="69"/>
      <c r="I188" s="69"/>
    </row>
    <row r="189" spans="2:9" ht="15">
      <c r="B189" s="69"/>
      <c r="C189" s="69"/>
      <c r="D189" s="69"/>
      <c r="E189" s="69"/>
      <c r="F189" s="69"/>
      <c r="G189" s="69"/>
      <c r="H189" s="69"/>
      <c r="I189" s="69"/>
    </row>
    <row r="190" spans="2:9" ht="15">
      <c r="B190" s="69"/>
      <c r="C190" s="69"/>
      <c r="D190" s="69"/>
      <c r="E190" s="69"/>
      <c r="F190" s="69"/>
      <c r="G190" s="69"/>
      <c r="H190" s="69"/>
      <c r="I190" s="69"/>
    </row>
    <row r="191" spans="2:9" ht="15">
      <c r="B191" s="69"/>
      <c r="C191" s="69"/>
      <c r="D191" s="69"/>
      <c r="E191" s="69"/>
      <c r="F191" s="69"/>
      <c r="G191" s="69"/>
      <c r="H191" s="69"/>
      <c r="I191" s="69"/>
    </row>
    <row r="192" spans="2:9" ht="15">
      <c r="B192" s="69"/>
      <c r="C192" s="69"/>
      <c r="D192" s="69"/>
      <c r="E192" s="69"/>
      <c r="F192" s="69"/>
      <c r="G192" s="69"/>
      <c r="H192" s="69"/>
      <c r="I192" s="69"/>
    </row>
    <row r="193" spans="2:9" ht="15">
      <c r="B193" s="69"/>
      <c r="C193" s="69"/>
      <c r="D193" s="69"/>
      <c r="E193" s="69"/>
      <c r="F193" s="69"/>
      <c r="G193" s="69"/>
      <c r="H193" s="69"/>
      <c r="I193" s="69"/>
    </row>
    <row r="194" spans="2:9" ht="15">
      <c r="B194" s="69"/>
      <c r="C194" s="69"/>
      <c r="D194" s="69"/>
      <c r="E194" s="69"/>
      <c r="F194" s="69"/>
      <c r="G194" s="69"/>
      <c r="H194" s="69"/>
      <c r="I194" s="69"/>
    </row>
    <row r="195" spans="2:9" ht="15">
      <c r="B195" s="69"/>
      <c r="C195" s="69"/>
      <c r="D195" s="69"/>
      <c r="E195" s="69"/>
      <c r="F195" s="69"/>
      <c r="G195" s="69"/>
      <c r="H195" s="69"/>
      <c r="I195" s="69"/>
    </row>
    <row r="196" spans="2:9" ht="15">
      <c r="B196" s="69"/>
      <c r="C196" s="69"/>
      <c r="D196" s="69"/>
      <c r="E196" s="69"/>
      <c r="F196" s="69"/>
      <c r="G196" s="69"/>
      <c r="H196" s="69"/>
      <c r="I196" s="69"/>
    </row>
    <row r="197" spans="2:9" ht="15">
      <c r="B197" s="69"/>
      <c r="C197" s="69"/>
      <c r="D197" s="69"/>
      <c r="E197" s="69"/>
      <c r="F197" s="69"/>
      <c r="G197" s="69"/>
      <c r="H197" s="69"/>
      <c r="I197" s="69"/>
    </row>
    <row r="198" spans="2:9" ht="15">
      <c r="B198" s="69"/>
      <c r="C198" s="69"/>
      <c r="D198" s="69"/>
      <c r="E198" s="69"/>
      <c r="F198" s="69"/>
      <c r="G198" s="69"/>
      <c r="H198" s="69"/>
      <c r="I198" s="69"/>
    </row>
    <row r="199" spans="2:9" ht="15">
      <c r="B199" s="69"/>
      <c r="C199" s="69"/>
      <c r="D199" s="69"/>
      <c r="E199" s="69"/>
      <c r="F199" s="69"/>
      <c r="G199" s="69"/>
      <c r="H199" s="69"/>
      <c r="I199" s="69"/>
    </row>
    <row r="200" spans="2:9" ht="15">
      <c r="B200" s="69"/>
      <c r="C200" s="69"/>
      <c r="D200" s="69"/>
      <c r="E200" s="69"/>
      <c r="F200" s="69"/>
      <c r="G200" s="69"/>
      <c r="H200" s="69"/>
      <c r="I200" s="69"/>
    </row>
    <row r="201" spans="2:9" ht="15">
      <c r="B201" s="69"/>
      <c r="C201" s="69"/>
      <c r="D201" s="69"/>
      <c r="E201" s="69"/>
      <c r="F201" s="69"/>
      <c r="G201" s="69"/>
      <c r="H201" s="69"/>
      <c r="I201" s="69"/>
    </row>
    <row r="202" spans="2:9" ht="15">
      <c r="B202" s="69"/>
      <c r="C202" s="69"/>
      <c r="D202" s="69"/>
      <c r="E202" s="69"/>
      <c r="F202" s="69"/>
      <c r="G202" s="69"/>
      <c r="H202" s="69"/>
      <c r="I202" s="69"/>
    </row>
    <row r="203" spans="2:9" ht="15">
      <c r="B203" s="69"/>
      <c r="C203" s="69"/>
      <c r="D203" s="69"/>
      <c r="E203" s="69"/>
      <c r="F203" s="69"/>
      <c r="G203" s="69"/>
      <c r="H203" s="69"/>
      <c r="I203" s="69"/>
    </row>
    <row r="204" spans="2:9" ht="15">
      <c r="B204" s="69"/>
      <c r="C204" s="69"/>
      <c r="D204" s="69"/>
      <c r="E204" s="69"/>
      <c r="F204" s="69"/>
      <c r="G204" s="69"/>
      <c r="H204" s="69"/>
      <c r="I204" s="69"/>
    </row>
    <row r="205" spans="2:9" ht="15">
      <c r="B205" s="69"/>
      <c r="C205" s="69"/>
      <c r="D205" s="69"/>
      <c r="E205" s="69"/>
      <c r="F205" s="69"/>
      <c r="G205" s="69"/>
      <c r="H205" s="69"/>
      <c r="I205" s="69"/>
    </row>
    <row r="206" spans="2:9" ht="15">
      <c r="B206" s="69"/>
      <c r="C206" s="69"/>
      <c r="D206" s="69"/>
      <c r="E206" s="69"/>
      <c r="F206" s="69"/>
      <c r="G206" s="69"/>
      <c r="H206" s="69"/>
      <c r="I206" s="69"/>
    </row>
    <row r="207" spans="2:9" ht="15">
      <c r="B207" s="69"/>
      <c r="C207" s="69"/>
      <c r="D207" s="69"/>
      <c r="E207" s="69"/>
      <c r="F207" s="69"/>
      <c r="G207" s="69"/>
      <c r="H207" s="69"/>
      <c r="I207" s="69"/>
    </row>
    <row r="208" spans="2:9" ht="15">
      <c r="B208" s="69"/>
      <c r="C208" s="69"/>
      <c r="D208" s="69"/>
      <c r="E208" s="69"/>
      <c r="F208" s="69"/>
      <c r="G208" s="69"/>
      <c r="H208" s="69"/>
      <c r="I208" s="69"/>
    </row>
    <row r="209" spans="2:9" ht="15">
      <c r="B209" s="69"/>
      <c r="C209" s="69"/>
      <c r="D209" s="69"/>
      <c r="E209" s="69"/>
      <c r="F209" s="69"/>
      <c r="G209" s="69"/>
      <c r="H209" s="69"/>
      <c r="I209" s="69"/>
    </row>
    <row r="210" spans="2:9" ht="15">
      <c r="B210" s="69"/>
      <c r="C210" s="69"/>
      <c r="D210" s="69"/>
      <c r="E210" s="69"/>
      <c r="F210" s="69"/>
      <c r="G210" s="69"/>
      <c r="H210" s="69"/>
      <c r="I210" s="69"/>
    </row>
    <row r="211" spans="2:9" ht="15">
      <c r="B211" s="69"/>
      <c r="C211" s="69"/>
      <c r="D211" s="69"/>
      <c r="E211" s="69"/>
      <c r="F211" s="69"/>
      <c r="G211" s="69"/>
      <c r="H211" s="69"/>
      <c r="I211" s="69"/>
    </row>
    <row r="212" spans="2:9" ht="15">
      <c r="B212" s="69"/>
      <c r="C212" s="69"/>
      <c r="D212" s="69"/>
      <c r="E212" s="69"/>
      <c r="F212" s="69"/>
      <c r="G212" s="69"/>
      <c r="H212" s="69"/>
      <c r="I212" s="69"/>
    </row>
    <row r="213" spans="2:9" ht="15">
      <c r="B213" s="69"/>
      <c r="C213" s="69"/>
      <c r="D213" s="69"/>
      <c r="E213" s="69"/>
      <c r="F213" s="69"/>
      <c r="G213" s="69"/>
      <c r="H213" s="69"/>
      <c r="I213" s="69"/>
    </row>
    <row r="214" spans="2:9" ht="15">
      <c r="B214" s="69"/>
      <c r="C214" s="69"/>
      <c r="D214" s="69"/>
      <c r="E214" s="69"/>
      <c r="F214" s="69"/>
      <c r="G214" s="69"/>
      <c r="H214" s="69"/>
      <c r="I214" s="69"/>
    </row>
    <row r="215" spans="2:9" ht="15">
      <c r="B215" s="69"/>
      <c r="C215" s="69"/>
      <c r="D215" s="69"/>
      <c r="E215" s="69"/>
      <c r="F215" s="69"/>
      <c r="G215" s="69"/>
      <c r="H215" s="69"/>
      <c r="I215" s="69"/>
    </row>
    <row r="216" spans="2:9" ht="15">
      <c r="B216" s="69"/>
      <c r="C216" s="69"/>
      <c r="D216" s="69"/>
      <c r="E216" s="69"/>
      <c r="F216" s="69"/>
      <c r="G216" s="69"/>
      <c r="H216" s="69"/>
      <c r="I216" s="69"/>
    </row>
    <row r="217" spans="2:9" ht="15">
      <c r="B217" s="69"/>
      <c r="C217" s="69"/>
      <c r="D217" s="69"/>
      <c r="E217" s="69"/>
      <c r="F217" s="69"/>
      <c r="G217" s="69"/>
      <c r="H217" s="69"/>
      <c r="I217" s="69"/>
    </row>
    <row r="218" spans="2:9" ht="15">
      <c r="B218" s="69"/>
      <c r="C218" s="69"/>
      <c r="D218" s="69"/>
      <c r="E218" s="69"/>
      <c r="F218" s="69"/>
      <c r="G218" s="69"/>
      <c r="H218" s="69"/>
      <c r="I218" s="69"/>
    </row>
    <row r="219" spans="2:9" ht="15">
      <c r="B219" s="69"/>
      <c r="C219" s="69"/>
      <c r="D219" s="69"/>
      <c r="E219" s="69"/>
      <c r="F219" s="69"/>
      <c r="G219" s="69"/>
      <c r="H219" s="69"/>
      <c r="I219" s="69"/>
    </row>
    <row r="220" spans="2:9" ht="15">
      <c r="B220" s="69"/>
      <c r="C220" s="69"/>
      <c r="D220" s="69"/>
      <c r="E220" s="69"/>
      <c r="F220" s="69"/>
      <c r="G220" s="69"/>
      <c r="H220" s="69"/>
      <c r="I220" s="69"/>
    </row>
    <row r="221" spans="2:9" ht="15">
      <c r="B221" s="69"/>
      <c r="C221" s="69"/>
      <c r="D221" s="69"/>
      <c r="E221" s="69"/>
      <c r="F221" s="69"/>
      <c r="G221" s="69"/>
      <c r="H221" s="69"/>
      <c r="I221" s="69"/>
    </row>
    <row r="222" spans="2:9" ht="15">
      <c r="B222" s="69"/>
      <c r="C222" s="69"/>
      <c r="D222" s="69"/>
      <c r="E222" s="69"/>
      <c r="F222" s="69"/>
      <c r="G222" s="69"/>
      <c r="H222" s="69"/>
      <c r="I222" s="69"/>
    </row>
    <row r="223" spans="2:9" ht="15">
      <c r="B223" s="69"/>
      <c r="C223" s="69"/>
      <c r="D223" s="69"/>
      <c r="E223" s="69"/>
      <c r="F223" s="69"/>
      <c r="G223" s="69"/>
      <c r="H223" s="69"/>
      <c r="I223" s="69"/>
    </row>
    <row r="224" spans="2:9" ht="15">
      <c r="B224" s="69"/>
      <c r="C224" s="69"/>
      <c r="D224" s="69"/>
      <c r="E224" s="69"/>
      <c r="F224" s="69"/>
      <c r="G224" s="69"/>
      <c r="H224" s="69"/>
      <c r="I224" s="69"/>
    </row>
    <row r="225" spans="2:9" ht="15">
      <c r="B225" s="69"/>
      <c r="C225" s="69"/>
      <c r="D225" s="69"/>
      <c r="E225" s="69"/>
      <c r="F225" s="69"/>
      <c r="G225" s="69"/>
      <c r="H225" s="69"/>
      <c r="I225" s="69"/>
    </row>
    <row r="226" spans="2:9" ht="15">
      <c r="B226" s="69"/>
      <c r="C226" s="69"/>
      <c r="D226" s="69"/>
      <c r="E226" s="69"/>
      <c r="F226" s="69"/>
      <c r="G226" s="69"/>
      <c r="H226" s="69"/>
      <c r="I226" s="69"/>
    </row>
    <row r="227" spans="2:9" ht="15">
      <c r="B227" s="69"/>
      <c r="C227" s="69"/>
      <c r="D227" s="69"/>
      <c r="E227" s="69"/>
      <c r="F227" s="69"/>
      <c r="G227" s="69"/>
      <c r="H227" s="69"/>
      <c r="I227" s="69"/>
    </row>
    <row r="228" spans="2:9" ht="15">
      <c r="B228" s="69"/>
      <c r="C228" s="69"/>
      <c r="D228" s="69"/>
      <c r="E228" s="69"/>
      <c r="F228" s="69"/>
      <c r="G228" s="69"/>
      <c r="H228" s="69"/>
      <c r="I228" s="69"/>
    </row>
    <row r="229" spans="2:9" ht="15">
      <c r="B229" s="69"/>
      <c r="C229" s="69"/>
      <c r="D229" s="69"/>
      <c r="E229" s="69"/>
      <c r="F229" s="69"/>
      <c r="G229" s="69"/>
      <c r="H229" s="69"/>
      <c r="I229" s="69"/>
    </row>
    <row r="230" spans="2:9" ht="15">
      <c r="B230" s="69"/>
      <c r="C230" s="69"/>
      <c r="D230" s="69"/>
      <c r="E230" s="69"/>
      <c r="F230" s="69"/>
      <c r="G230" s="69"/>
      <c r="H230" s="69"/>
      <c r="I230" s="69"/>
    </row>
    <row r="231" spans="2:9" ht="15">
      <c r="B231" s="69"/>
      <c r="C231" s="69"/>
      <c r="D231" s="69"/>
      <c r="E231" s="69"/>
      <c r="F231" s="69"/>
      <c r="G231" s="69"/>
      <c r="H231" s="69"/>
      <c r="I231" s="69"/>
    </row>
    <row r="232" spans="2:9" ht="15">
      <c r="B232" s="69"/>
      <c r="C232" s="69"/>
      <c r="D232" s="69"/>
      <c r="E232" s="69"/>
      <c r="F232" s="69"/>
      <c r="G232" s="69"/>
      <c r="H232" s="69"/>
      <c r="I232" s="69"/>
    </row>
    <row r="233" spans="2:9" ht="15">
      <c r="B233" s="69"/>
      <c r="C233" s="69"/>
      <c r="D233" s="69"/>
      <c r="E233" s="69"/>
      <c r="F233" s="69"/>
      <c r="G233" s="69"/>
      <c r="H233" s="69"/>
      <c r="I233" s="69"/>
    </row>
    <row r="234" spans="2:9" ht="15">
      <c r="B234" s="69"/>
      <c r="C234" s="69"/>
      <c r="D234" s="69"/>
      <c r="E234" s="69"/>
      <c r="F234" s="69"/>
      <c r="G234" s="69"/>
      <c r="H234" s="69"/>
      <c r="I234" s="69"/>
    </row>
    <row r="235" spans="2:9" ht="15">
      <c r="B235" s="69"/>
      <c r="C235" s="69"/>
      <c r="D235" s="69"/>
      <c r="E235" s="69"/>
      <c r="F235" s="69"/>
      <c r="G235" s="69"/>
      <c r="H235" s="69"/>
      <c r="I235" s="69"/>
    </row>
    <row r="236" spans="2:9" ht="15">
      <c r="B236" s="69"/>
      <c r="C236" s="69"/>
      <c r="D236" s="69"/>
      <c r="E236" s="69"/>
      <c r="F236" s="69"/>
      <c r="G236" s="69"/>
      <c r="H236" s="69"/>
      <c r="I236" s="69"/>
    </row>
    <row r="237" spans="2:9" ht="15">
      <c r="B237" s="69"/>
      <c r="C237" s="69"/>
      <c r="D237" s="69"/>
      <c r="E237" s="69"/>
      <c r="F237" s="69"/>
      <c r="G237" s="69"/>
      <c r="H237" s="69"/>
      <c r="I237" s="69"/>
    </row>
    <row r="238" spans="2:9" ht="15">
      <c r="B238" s="69"/>
      <c r="C238" s="69"/>
      <c r="D238" s="69"/>
      <c r="E238" s="69"/>
      <c r="F238" s="69"/>
      <c r="G238" s="69"/>
      <c r="H238" s="69"/>
      <c r="I238" s="69"/>
    </row>
    <row r="239" spans="2:9" ht="15">
      <c r="B239" s="69"/>
      <c r="C239" s="69"/>
      <c r="D239" s="69"/>
      <c r="E239" s="69"/>
      <c r="F239" s="69"/>
      <c r="G239" s="69"/>
      <c r="H239" s="69"/>
      <c r="I239" s="69"/>
    </row>
    <row r="240" spans="2:9" ht="15">
      <c r="B240" s="69"/>
      <c r="C240" s="69"/>
      <c r="D240" s="69"/>
      <c r="E240" s="69"/>
      <c r="F240" s="69"/>
      <c r="G240" s="69"/>
      <c r="H240" s="69"/>
      <c r="I240" s="69"/>
    </row>
    <row r="241" spans="2:9" ht="15">
      <c r="B241" s="69"/>
      <c r="C241" s="69"/>
      <c r="D241" s="69"/>
      <c r="E241" s="69"/>
      <c r="F241" s="69"/>
      <c r="G241" s="69"/>
      <c r="H241" s="69"/>
      <c r="I241" s="69"/>
    </row>
    <row r="242" spans="2:9" ht="15">
      <c r="B242" s="69"/>
      <c r="C242" s="69"/>
      <c r="D242" s="69"/>
      <c r="E242" s="69"/>
      <c r="F242" s="69"/>
      <c r="G242" s="69"/>
      <c r="H242" s="69"/>
      <c r="I242" s="69"/>
    </row>
    <row r="243" spans="2:9" ht="15">
      <c r="B243" s="69"/>
      <c r="C243" s="69"/>
      <c r="D243" s="69"/>
      <c r="E243" s="69"/>
      <c r="F243" s="69"/>
      <c r="G243" s="69"/>
      <c r="H243" s="69"/>
      <c r="I243" s="69"/>
    </row>
    <row r="244" spans="2:9" ht="15">
      <c r="B244" s="69"/>
      <c r="C244" s="69"/>
      <c r="D244" s="69"/>
      <c r="E244" s="69"/>
      <c r="F244" s="69"/>
      <c r="G244" s="69"/>
      <c r="H244" s="69"/>
      <c r="I244" s="69"/>
    </row>
    <row r="245" spans="2:9" ht="15">
      <c r="B245" s="69"/>
      <c r="C245" s="69"/>
      <c r="D245" s="69"/>
      <c r="E245" s="69"/>
      <c r="F245" s="69"/>
      <c r="G245" s="69"/>
      <c r="H245" s="69"/>
      <c r="I245" s="69"/>
    </row>
    <row r="246" spans="2:9" ht="15">
      <c r="B246" s="69"/>
      <c r="C246" s="69"/>
      <c r="D246" s="69"/>
      <c r="E246" s="69"/>
      <c r="F246" s="69"/>
      <c r="G246" s="69"/>
      <c r="H246" s="69"/>
      <c r="I246" s="69"/>
    </row>
    <row r="247" spans="2:9" ht="15">
      <c r="B247" s="69"/>
      <c r="C247" s="69"/>
      <c r="D247" s="69"/>
      <c r="E247" s="69"/>
      <c r="F247" s="69"/>
      <c r="G247" s="69"/>
      <c r="H247" s="69"/>
      <c r="I247" s="69"/>
    </row>
    <row r="248" spans="2:9" ht="15">
      <c r="B248" s="69"/>
      <c r="C248" s="69"/>
      <c r="D248" s="69"/>
      <c r="E248" s="69"/>
      <c r="F248" s="69"/>
      <c r="G248" s="69"/>
      <c r="H248" s="69"/>
      <c r="I248" s="69"/>
    </row>
    <row r="249" spans="2:9" ht="15">
      <c r="B249" s="69"/>
      <c r="C249" s="69"/>
      <c r="D249" s="69"/>
      <c r="E249" s="69"/>
      <c r="F249" s="69"/>
      <c r="G249" s="69"/>
      <c r="H249" s="69"/>
      <c r="I249" s="69"/>
    </row>
    <row r="250" spans="2:9" ht="15">
      <c r="B250" s="69"/>
      <c r="C250" s="69"/>
      <c r="D250" s="69"/>
      <c r="E250" s="69"/>
      <c r="F250" s="69"/>
      <c r="G250" s="69"/>
      <c r="H250" s="69"/>
      <c r="I250" s="69"/>
    </row>
    <row r="251" spans="2:9" ht="15">
      <c r="B251" s="69"/>
      <c r="C251" s="69"/>
      <c r="D251" s="69"/>
      <c r="E251" s="69"/>
      <c r="F251" s="69"/>
      <c r="G251" s="69"/>
      <c r="H251" s="69"/>
      <c r="I251" s="69"/>
    </row>
    <row r="252" spans="2:9" ht="15">
      <c r="B252" s="69"/>
      <c r="C252" s="69"/>
      <c r="D252" s="69"/>
      <c r="E252" s="69"/>
      <c r="F252" s="69"/>
      <c r="G252" s="69"/>
      <c r="H252" s="69"/>
      <c r="I252" s="69"/>
    </row>
    <row r="253" spans="2:9" ht="15">
      <c r="B253" s="69"/>
      <c r="C253" s="69"/>
      <c r="D253" s="69"/>
      <c r="E253" s="69"/>
      <c r="F253" s="69"/>
      <c r="G253" s="69"/>
      <c r="H253" s="69"/>
      <c r="I253" s="69"/>
    </row>
    <row r="254" spans="2:9" ht="15">
      <c r="B254" s="69"/>
      <c r="C254" s="69"/>
      <c r="D254" s="69"/>
      <c r="E254" s="69"/>
      <c r="F254" s="69"/>
      <c r="G254" s="69"/>
      <c r="H254" s="69"/>
      <c r="I254" s="69"/>
    </row>
    <row r="255" spans="2:9" ht="15">
      <c r="B255" s="69"/>
      <c r="C255" s="69"/>
      <c r="D255" s="69"/>
      <c r="E255" s="69"/>
      <c r="F255" s="69"/>
      <c r="G255" s="69"/>
      <c r="H255" s="69"/>
      <c r="I255" s="69"/>
    </row>
    <row r="256" spans="2:9" ht="15">
      <c r="B256" s="69"/>
      <c r="C256" s="69"/>
      <c r="D256" s="69"/>
      <c r="E256" s="69"/>
      <c r="F256" s="69"/>
      <c r="G256" s="69"/>
      <c r="H256" s="69"/>
      <c r="I256" s="69"/>
    </row>
    <row r="257" spans="2:9" ht="15">
      <c r="B257" s="69"/>
      <c r="C257" s="69"/>
      <c r="D257" s="69"/>
      <c r="E257" s="69"/>
      <c r="F257" s="69"/>
      <c r="G257" s="69"/>
      <c r="H257" s="69"/>
      <c r="I257" s="69"/>
    </row>
    <row r="258" spans="2:9" ht="15">
      <c r="B258" s="69"/>
      <c r="C258" s="69"/>
      <c r="D258" s="69"/>
      <c r="E258" s="69"/>
      <c r="F258" s="69"/>
      <c r="G258" s="69"/>
      <c r="H258" s="69"/>
      <c r="I258" s="69"/>
    </row>
    <row r="259" spans="2:9" ht="15">
      <c r="B259" s="69"/>
      <c r="C259" s="69"/>
      <c r="D259" s="69"/>
      <c r="E259" s="69"/>
      <c r="F259" s="69"/>
      <c r="G259" s="69"/>
      <c r="H259" s="69"/>
      <c r="I259" s="69"/>
    </row>
    <row r="260" spans="2:9" ht="15">
      <c r="B260" s="69"/>
      <c r="C260" s="69"/>
      <c r="D260" s="69"/>
      <c r="E260" s="69"/>
      <c r="F260" s="69"/>
      <c r="G260" s="69"/>
      <c r="H260" s="69"/>
      <c r="I260" s="69"/>
    </row>
    <row r="261" spans="2:9" ht="15">
      <c r="B261" s="69"/>
      <c r="C261" s="69"/>
      <c r="D261" s="69"/>
      <c r="E261" s="69"/>
      <c r="F261" s="69"/>
      <c r="G261" s="69"/>
      <c r="H261" s="69"/>
      <c r="I261" s="69"/>
    </row>
    <row r="262" spans="2:9" ht="15">
      <c r="B262" s="69"/>
      <c r="C262" s="69"/>
      <c r="D262" s="69"/>
      <c r="E262" s="69"/>
      <c r="F262" s="69"/>
      <c r="G262" s="69"/>
      <c r="H262" s="69"/>
      <c r="I262" s="69"/>
    </row>
    <row r="263" spans="2:9" ht="15">
      <c r="B263" s="69"/>
      <c r="C263" s="69"/>
      <c r="D263" s="69"/>
      <c r="E263" s="69"/>
      <c r="F263" s="69"/>
      <c r="G263" s="69"/>
      <c r="H263" s="69"/>
      <c r="I263" s="69"/>
    </row>
    <row r="264" spans="2:9" ht="15">
      <c r="B264" s="69"/>
      <c r="C264" s="69"/>
      <c r="D264" s="69"/>
      <c r="E264" s="69"/>
      <c r="F264" s="69"/>
      <c r="G264" s="69"/>
      <c r="H264" s="69"/>
      <c r="I264" s="69"/>
    </row>
    <row r="265" spans="2:9" ht="15">
      <c r="B265" s="69"/>
      <c r="C265" s="69"/>
      <c r="D265" s="69"/>
      <c r="E265" s="69"/>
      <c r="F265" s="69"/>
      <c r="G265" s="69"/>
      <c r="H265" s="69"/>
      <c r="I265" s="69"/>
    </row>
    <row r="266" spans="2:9" ht="15">
      <c r="B266" s="69"/>
      <c r="C266" s="69"/>
      <c r="D266" s="69"/>
      <c r="E266" s="69"/>
      <c r="F266" s="69"/>
      <c r="G266" s="69"/>
      <c r="H266" s="69"/>
      <c r="I266" s="69"/>
    </row>
    <row r="267" spans="2:9" ht="15">
      <c r="B267" s="69"/>
      <c r="C267" s="69"/>
      <c r="D267" s="69"/>
      <c r="E267" s="69"/>
      <c r="F267" s="69"/>
      <c r="G267" s="69"/>
      <c r="H267" s="69"/>
      <c r="I267" s="69"/>
    </row>
    <row r="268" spans="2:9" ht="15">
      <c r="B268" s="69"/>
      <c r="C268" s="69"/>
      <c r="D268" s="69"/>
      <c r="E268" s="69"/>
      <c r="F268" s="69"/>
      <c r="G268" s="69"/>
      <c r="H268" s="69"/>
      <c r="I268" s="69"/>
    </row>
    <row r="269" spans="2:9" ht="15">
      <c r="B269" s="69"/>
      <c r="C269" s="69"/>
      <c r="D269" s="69"/>
      <c r="E269" s="69"/>
      <c r="F269" s="69"/>
      <c r="G269" s="69"/>
      <c r="H269" s="69"/>
      <c r="I269" s="69"/>
    </row>
    <row r="270" spans="2:9" ht="15">
      <c r="B270" s="69"/>
      <c r="C270" s="69"/>
      <c r="D270" s="69"/>
      <c r="E270" s="69"/>
      <c r="F270" s="69"/>
      <c r="G270" s="69"/>
      <c r="H270" s="69"/>
      <c r="I270" s="69"/>
    </row>
    <row r="271" spans="2:9" ht="15">
      <c r="B271" s="69"/>
      <c r="C271" s="69"/>
      <c r="D271" s="69"/>
      <c r="E271" s="69"/>
      <c r="F271" s="69"/>
      <c r="G271" s="69"/>
      <c r="H271" s="69"/>
      <c r="I271" s="69"/>
    </row>
    <row r="272" spans="2:9" ht="15">
      <c r="B272" s="69"/>
      <c r="C272" s="69"/>
      <c r="D272" s="69"/>
      <c r="E272" s="69"/>
      <c r="F272" s="69"/>
      <c r="G272" s="69"/>
      <c r="H272" s="69"/>
      <c r="I272" s="69"/>
    </row>
    <row r="273" spans="2:9" ht="15">
      <c r="B273" s="69"/>
      <c r="C273" s="69"/>
      <c r="D273" s="69"/>
      <c r="E273" s="69"/>
      <c r="F273" s="69"/>
      <c r="G273" s="69"/>
      <c r="H273" s="69"/>
      <c r="I273" s="69"/>
    </row>
    <row r="274" spans="2:9" ht="15">
      <c r="B274" s="69"/>
      <c r="C274" s="69"/>
      <c r="D274" s="69"/>
      <c r="E274" s="69"/>
      <c r="F274" s="69"/>
      <c r="G274" s="69"/>
      <c r="H274" s="69"/>
      <c r="I274" s="69"/>
    </row>
    <row r="275" spans="2:9" ht="15">
      <c r="B275" s="69"/>
      <c r="C275" s="69"/>
      <c r="D275" s="69"/>
      <c r="E275" s="69"/>
      <c r="F275" s="69"/>
      <c r="G275" s="69"/>
      <c r="H275" s="69"/>
      <c r="I275" s="69"/>
    </row>
    <row r="276" spans="2:9" ht="15">
      <c r="B276" s="69"/>
      <c r="C276" s="69"/>
      <c r="D276" s="69"/>
      <c r="E276" s="69"/>
      <c r="F276" s="69"/>
      <c r="G276" s="69"/>
      <c r="H276" s="69"/>
      <c r="I276" s="69"/>
    </row>
    <row r="277" spans="2:9" ht="15">
      <c r="B277" s="69"/>
      <c r="C277" s="69"/>
      <c r="D277" s="69"/>
      <c r="E277" s="69"/>
      <c r="F277" s="69"/>
      <c r="G277" s="69"/>
      <c r="H277" s="69"/>
      <c r="I277" s="69"/>
    </row>
    <row r="278" spans="2:9" ht="15">
      <c r="B278" s="69"/>
      <c r="C278" s="69"/>
      <c r="D278" s="69"/>
      <c r="E278" s="69"/>
      <c r="F278" s="69"/>
      <c r="G278" s="69"/>
      <c r="H278" s="69"/>
      <c r="I278" s="69"/>
    </row>
    <row r="279" spans="2:9" ht="15">
      <c r="B279" s="69"/>
      <c r="C279" s="69"/>
      <c r="D279" s="69"/>
      <c r="E279" s="69"/>
      <c r="F279" s="69"/>
      <c r="G279" s="69"/>
      <c r="H279" s="69"/>
      <c r="I279" s="69"/>
    </row>
    <row r="280" spans="2:9" ht="15">
      <c r="B280" s="69"/>
      <c r="C280" s="69"/>
      <c r="D280" s="69"/>
      <c r="E280" s="69"/>
      <c r="F280" s="69"/>
      <c r="G280" s="69"/>
      <c r="H280" s="69"/>
      <c r="I280" s="69"/>
    </row>
    <row r="281" spans="2:9" ht="15">
      <c r="B281" s="69"/>
      <c r="C281" s="69"/>
      <c r="D281" s="69"/>
      <c r="E281" s="69"/>
      <c r="F281" s="69"/>
      <c r="G281" s="69"/>
      <c r="H281" s="69"/>
      <c r="I281" s="69"/>
    </row>
    <row r="282" spans="2:9" ht="15">
      <c r="B282" s="69"/>
      <c r="C282" s="69"/>
      <c r="D282" s="69"/>
      <c r="E282" s="69"/>
      <c r="F282" s="69"/>
      <c r="G282" s="69"/>
      <c r="H282" s="69"/>
      <c r="I282" s="69"/>
    </row>
    <row r="283" spans="2:9" ht="15">
      <c r="B283" s="69"/>
      <c r="C283" s="69"/>
      <c r="D283" s="69"/>
      <c r="E283" s="69"/>
      <c r="F283" s="69"/>
      <c r="G283" s="69"/>
      <c r="H283" s="69"/>
      <c r="I283" s="69"/>
    </row>
    <row r="284" spans="2:9" ht="15">
      <c r="B284" s="69"/>
      <c r="C284" s="69"/>
      <c r="D284" s="69"/>
      <c r="E284" s="69"/>
      <c r="F284" s="69"/>
      <c r="G284" s="69"/>
      <c r="H284" s="69"/>
      <c r="I284" s="69"/>
    </row>
    <row r="285" spans="2:9" ht="15">
      <c r="B285" s="69"/>
      <c r="C285" s="69"/>
      <c r="D285" s="69"/>
      <c r="E285" s="69"/>
      <c r="F285" s="69"/>
      <c r="G285" s="69"/>
      <c r="H285" s="69"/>
      <c r="I285" s="69"/>
    </row>
    <row r="286" spans="2:9" ht="15">
      <c r="B286" s="69"/>
      <c r="C286" s="69"/>
      <c r="D286" s="69"/>
      <c r="E286" s="69"/>
      <c r="F286" s="69"/>
      <c r="G286" s="69"/>
      <c r="H286" s="69"/>
      <c r="I286" s="69"/>
    </row>
    <row r="287" spans="2:9" ht="15">
      <c r="B287" s="69"/>
      <c r="C287" s="69"/>
      <c r="D287" s="69"/>
      <c r="E287" s="69"/>
      <c r="F287" s="69"/>
      <c r="G287" s="69"/>
      <c r="H287" s="69"/>
      <c r="I287" s="69"/>
    </row>
    <row r="288" spans="2:9" ht="15">
      <c r="B288" s="69"/>
      <c r="C288" s="69"/>
      <c r="D288" s="69"/>
      <c r="E288" s="69"/>
      <c r="F288" s="69"/>
      <c r="G288" s="69"/>
      <c r="H288" s="69"/>
      <c r="I288" s="69"/>
    </row>
    <row r="289" spans="2:9" ht="15">
      <c r="B289" s="69"/>
      <c r="C289" s="69"/>
      <c r="D289" s="69"/>
      <c r="E289" s="69"/>
      <c r="F289" s="69"/>
      <c r="G289" s="69"/>
      <c r="H289" s="69"/>
      <c r="I289" s="69"/>
    </row>
    <row r="290" spans="2:9" ht="15">
      <c r="B290" s="69"/>
      <c r="C290" s="69"/>
      <c r="D290" s="69"/>
      <c r="E290" s="69"/>
      <c r="F290" s="69"/>
      <c r="G290" s="69"/>
      <c r="H290" s="69"/>
      <c r="I290" s="69"/>
    </row>
    <row r="291" spans="2:9" ht="15">
      <c r="B291" s="69"/>
      <c r="C291" s="69"/>
      <c r="D291" s="69"/>
      <c r="E291" s="69"/>
      <c r="F291" s="69"/>
      <c r="G291" s="69"/>
      <c r="H291" s="69"/>
      <c r="I291" s="69"/>
    </row>
    <row r="292" spans="2:9" ht="15">
      <c r="B292" s="69"/>
      <c r="C292" s="69"/>
      <c r="D292" s="69"/>
      <c r="E292" s="69"/>
      <c r="F292" s="69"/>
      <c r="G292" s="69"/>
      <c r="H292" s="69"/>
      <c r="I292" s="69"/>
    </row>
    <row r="293" spans="2:9" ht="15">
      <c r="B293" s="69"/>
      <c r="C293" s="69"/>
      <c r="D293" s="69"/>
      <c r="E293" s="69"/>
      <c r="F293" s="69"/>
      <c r="G293" s="69"/>
      <c r="H293" s="69"/>
      <c r="I293" s="69"/>
    </row>
    <row r="294" spans="2:9" ht="15">
      <c r="B294" s="69"/>
      <c r="C294" s="69"/>
      <c r="D294" s="69"/>
      <c r="E294" s="69"/>
      <c r="F294" s="69"/>
      <c r="G294" s="69"/>
      <c r="H294" s="69"/>
      <c r="I294" s="69"/>
    </row>
    <row r="295" spans="2:9" ht="15">
      <c r="B295" s="69"/>
      <c r="C295" s="69"/>
      <c r="D295" s="69"/>
      <c r="E295" s="69"/>
      <c r="F295" s="69"/>
      <c r="G295" s="69"/>
      <c r="H295" s="69"/>
      <c r="I295" s="69"/>
    </row>
    <row r="296" spans="2:9" ht="15">
      <c r="B296" s="69"/>
      <c r="C296" s="69"/>
      <c r="D296" s="69"/>
      <c r="E296" s="69"/>
      <c r="F296" s="69"/>
      <c r="G296" s="69"/>
      <c r="H296" s="69"/>
      <c r="I296" s="69"/>
    </row>
    <row r="297" spans="2:9" ht="15">
      <c r="B297" s="69"/>
      <c r="C297" s="69"/>
      <c r="D297" s="69"/>
      <c r="E297" s="69"/>
      <c r="F297" s="69"/>
      <c r="G297" s="69"/>
      <c r="H297" s="69"/>
      <c r="I297" s="69"/>
    </row>
    <row r="298" spans="2:9" ht="15">
      <c r="B298" s="69"/>
      <c r="C298" s="69"/>
      <c r="D298" s="69"/>
      <c r="E298" s="69"/>
      <c r="F298" s="69"/>
      <c r="G298" s="69"/>
      <c r="H298" s="69"/>
      <c r="I298" s="69"/>
    </row>
    <row r="299" spans="2:9" ht="15">
      <c r="B299" s="69"/>
      <c r="C299" s="69"/>
      <c r="D299" s="69"/>
      <c r="E299" s="69"/>
      <c r="F299" s="69"/>
      <c r="G299" s="69"/>
      <c r="H299" s="69"/>
      <c r="I299" s="69"/>
    </row>
    <row r="300" spans="2:9" ht="15">
      <c r="B300" s="69"/>
      <c r="C300" s="69"/>
      <c r="D300" s="69"/>
      <c r="E300" s="69"/>
      <c r="F300" s="69"/>
      <c r="G300" s="69"/>
      <c r="H300" s="69"/>
      <c r="I300" s="69"/>
    </row>
    <row r="301" spans="2:9" ht="15">
      <c r="B301" s="69"/>
      <c r="C301" s="69"/>
      <c r="D301" s="69"/>
      <c r="E301" s="69"/>
      <c r="F301" s="69"/>
      <c r="G301" s="69"/>
      <c r="H301" s="69"/>
      <c r="I301" s="69"/>
    </row>
    <row r="302" spans="2:9" ht="15">
      <c r="B302" s="69"/>
      <c r="C302" s="69"/>
      <c r="D302" s="69"/>
      <c r="E302" s="69"/>
      <c r="F302" s="69"/>
      <c r="G302" s="69"/>
      <c r="H302" s="69"/>
      <c r="I302" s="69"/>
    </row>
    <row r="303" spans="2:9" ht="15">
      <c r="B303" s="69"/>
      <c r="C303" s="69"/>
      <c r="D303" s="69"/>
      <c r="E303" s="69"/>
      <c r="F303" s="69"/>
      <c r="G303" s="69"/>
      <c r="H303" s="69"/>
      <c r="I303" s="69"/>
    </row>
    <row r="304" spans="2:9" ht="15">
      <c r="B304" s="69"/>
      <c r="C304" s="69"/>
      <c r="D304" s="69"/>
      <c r="E304" s="69"/>
      <c r="F304" s="69"/>
      <c r="G304" s="69"/>
      <c r="H304" s="69"/>
      <c r="I304" s="69"/>
    </row>
    <row r="305" spans="2:9" ht="15">
      <c r="B305" s="69"/>
      <c r="C305" s="69"/>
      <c r="D305" s="69"/>
      <c r="E305" s="69"/>
      <c r="F305" s="69"/>
      <c r="G305" s="69"/>
      <c r="H305" s="69"/>
      <c r="I305" s="69"/>
    </row>
    <row r="306" spans="2:9" ht="15">
      <c r="B306" s="69"/>
      <c r="C306" s="69"/>
      <c r="D306" s="69"/>
      <c r="E306" s="69"/>
      <c r="F306" s="69"/>
      <c r="G306" s="69"/>
      <c r="H306" s="69"/>
      <c r="I306" s="69"/>
    </row>
    <row r="307" spans="2:9" ht="15">
      <c r="B307" s="69"/>
      <c r="C307" s="69"/>
      <c r="D307" s="69"/>
      <c r="E307" s="69"/>
      <c r="F307" s="69"/>
      <c r="G307" s="69"/>
      <c r="H307" s="69"/>
      <c r="I307" s="69"/>
    </row>
    <row r="308" spans="2:9" ht="15">
      <c r="B308" s="69"/>
      <c r="C308" s="69"/>
      <c r="D308" s="69"/>
      <c r="E308" s="69"/>
      <c r="F308" s="69"/>
      <c r="G308" s="69"/>
      <c r="H308" s="69"/>
      <c r="I308" s="69"/>
    </row>
    <row r="309" spans="2:9" ht="15">
      <c r="B309" s="69"/>
      <c r="C309" s="69"/>
      <c r="D309" s="69"/>
      <c r="E309" s="69"/>
      <c r="F309" s="69"/>
      <c r="G309" s="69"/>
      <c r="H309" s="69"/>
      <c r="I309" s="69"/>
    </row>
    <row r="310" spans="2:9" ht="15">
      <c r="B310" s="69"/>
      <c r="C310" s="69"/>
      <c r="D310" s="69"/>
      <c r="E310" s="69"/>
      <c r="F310" s="69"/>
      <c r="G310" s="69"/>
      <c r="H310" s="69"/>
      <c r="I310" s="69"/>
    </row>
    <row r="311" spans="2:9" ht="15">
      <c r="B311" s="69"/>
      <c r="C311" s="69"/>
      <c r="D311" s="69"/>
      <c r="E311" s="69"/>
      <c r="F311" s="69"/>
      <c r="G311" s="69"/>
      <c r="H311" s="69"/>
      <c r="I311" s="69"/>
    </row>
    <row r="312" spans="2:9" ht="15">
      <c r="B312" s="69"/>
      <c r="C312" s="69"/>
      <c r="D312" s="69"/>
      <c r="E312" s="69"/>
      <c r="F312" s="69"/>
      <c r="G312" s="69"/>
      <c r="H312" s="69"/>
      <c r="I312" s="69"/>
    </row>
    <row r="313" spans="2:9" ht="15">
      <c r="B313" s="69"/>
      <c r="C313" s="69"/>
      <c r="D313" s="69"/>
      <c r="E313" s="69"/>
      <c r="F313" s="69"/>
      <c r="G313" s="69"/>
      <c r="H313" s="69"/>
      <c r="I313" s="69"/>
    </row>
    <row r="314" spans="2:9" ht="15">
      <c r="B314" s="69"/>
      <c r="C314" s="69"/>
      <c r="D314" s="69"/>
      <c r="E314" s="69"/>
      <c r="F314" s="69"/>
      <c r="G314" s="69"/>
      <c r="H314" s="69"/>
      <c r="I314" s="69"/>
    </row>
    <row r="315" spans="2:9" ht="15">
      <c r="B315" s="69"/>
      <c r="C315" s="69"/>
      <c r="D315" s="69"/>
      <c r="E315" s="69"/>
      <c r="F315" s="69"/>
      <c r="G315" s="69"/>
      <c r="H315" s="69"/>
      <c r="I315" s="69"/>
    </row>
    <row r="316" spans="2:9" ht="15">
      <c r="B316" s="69"/>
      <c r="C316" s="69"/>
      <c r="D316" s="69"/>
      <c r="E316" s="69"/>
      <c r="F316" s="69"/>
      <c r="G316" s="69"/>
      <c r="H316" s="69"/>
      <c r="I316" s="69"/>
    </row>
    <row r="317" spans="2:9" ht="15">
      <c r="B317" s="69"/>
      <c r="C317" s="69"/>
      <c r="D317" s="69"/>
      <c r="E317" s="69"/>
      <c r="F317" s="69"/>
      <c r="G317" s="69"/>
      <c r="H317" s="69"/>
      <c r="I317" s="69"/>
    </row>
    <row r="318" spans="2:9" ht="15">
      <c r="B318" s="69"/>
      <c r="C318" s="69"/>
      <c r="D318" s="69"/>
      <c r="E318" s="69"/>
      <c r="F318" s="69"/>
      <c r="G318" s="69"/>
      <c r="H318" s="69"/>
      <c r="I318" s="69"/>
    </row>
    <row r="319" spans="2:9" ht="15">
      <c r="B319" s="69"/>
      <c r="C319" s="69"/>
      <c r="D319" s="69"/>
      <c r="E319" s="69"/>
      <c r="F319" s="69"/>
      <c r="G319" s="69"/>
      <c r="H319" s="69"/>
      <c r="I319" s="69"/>
    </row>
    <row r="320" spans="2:9" ht="15">
      <c r="B320" s="69"/>
      <c r="C320" s="69"/>
      <c r="D320" s="69"/>
      <c r="E320" s="69"/>
      <c r="F320" s="69"/>
      <c r="G320" s="69"/>
      <c r="H320" s="69"/>
      <c r="I320" s="69"/>
    </row>
    <row r="321" spans="2:9" ht="15">
      <c r="B321" s="69"/>
      <c r="C321" s="69"/>
      <c r="D321" s="69"/>
      <c r="E321" s="69"/>
      <c r="F321" s="69"/>
      <c r="G321" s="69"/>
      <c r="H321" s="69"/>
      <c r="I321" s="69"/>
    </row>
    <row r="322" spans="2:9" ht="15">
      <c r="B322" s="69"/>
      <c r="C322" s="69"/>
      <c r="D322" s="69"/>
      <c r="E322" s="69"/>
      <c r="F322" s="69"/>
      <c r="G322" s="69"/>
      <c r="H322" s="69"/>
      <c r="I322" s="69"/>
    </row>
    <row r="323" spans="2:9" ht="15">
      <c r="B323" s="69"/>
      <c r="C323" s="69"/>
      <c r="D323" s="69"/>
      <c r="E323" s="69"/>
      <c r="F323" s="69"/>
      <c r="G323" s="69"/>
      <c r="H323" s="69"/>
      <c r="I323" s="69"/>
    </row>
    <row r="324" spans="2:9" ht="15">
      <c r="B324" s="69"/>
      <c r="C324" s="69"/>
      <c r="D324" s="69"/>
      <c r="E324" s="69"/>
      <c r="F324" s="69"/>
      <c r="G324" s="69"/>
      <c r="H324" s="69"/>
      <c r="I324" s="69"/>
    </row>
    <row r="325" spans="2:9" ht="15">
      <c r="B325" s="69"/>
      <c r="C325" s="69"/>
      <c r="D325" s="69"/>
      <c r="E325" s="69"/>
      <c r="F325" s="69"/>
      <c r="G325" s="69"/>
      <c r="H325" s="69"/>
      <c r="I325" s="69"/>
    </row>
    <row r="326" spans="2:9" ht="15">
      <c r="B326" s="69"/>
      <c r="C326" s="69"/>
      <c r="D326" s="69"/>
      <c r="E326" s="69"/>
      <c r="F326" s="69"/>
      <c r="G326" s="69"/>
      <c r="H326" s="69"/>
      <c r="I326" s="69"/>
    </row>
    <row r="327" spans="2:9" ht="15">
      <c r="B327" s="69"/>
      <c r="C327" s="69"/>
      <c r="D327" s="69"/>
      <c r="E327" s="69"/>
      <c r="F327" s="69"/>
      <c r="G327" s="69"/>
      <c r="H327" s="69"/>
      <c r="I327" s="69"/>
    </row>
    <row r="328" spans="2:9" ht="15">
      <c r="B328" s="69"/>
      <c r="C328" s="69"/>
      <c r="D328" s="69"/>
      <c r="E328" s="69"/>
      <c r="F328" s="69"/>
      <c r="G328" s="69"/>
      <c r="H328" s="69"/>
      <c r="I328" s="69"/>
    </row>
    <row r="329" spans="2:9" ht="15">
      <c r="B329" s="69"/>
      <c r="C329" s="69"/>
      <c r="D329" s="69"/>
      <c r="E329" s="69"/>
      <c r="F329" s="69"/>
      <c r="G329" s="69"/>
      <c r="H329" s="69"/>
      <c r="I329" s="69"/>
    </row>
    <row r="330" spans="2:9" ht="15">
      <c r="B330" s="69"/>
      <c r="C330" s="69"/>
      <c r="D330" s="69"/>
      <c r="E330" s="69"/>
      <c r="F330" s="69"/>
      <c r="G330" s="69"/>
      <c r="H330" s="69"/>
      <c r="I330" s="69"/>
    </row>
    <row r="331" spans="2:9" ht="15">
      <c r="B331" s="69"/>
      <c r="C331" s="69"/>
      <c r="D331" s="69"/>
      <c r="E331" s="69"/>
      <c r="F331" s="69"/>
      <c r="G331" s="69"/>
      <c r="H331" s="69"/>
      <c r="I331" s="69"/>
    </row>
    <row r="332" spans="2:9" ht="15">
      <c r="B332" s="69"/>
      <c r="C332" s="69"/>
      <c r="D332" s="69"/>
      <c r="E332" s="69"/>
      <c r="F332" s="69"/>
      <c r="G332" s="69"/>
      <c r="H332" s="69"/>
      <c r="I332" s="69"/>
    </row>
    <row r="333" spans="2:9" ht="15">
      <c r="B333" s="69"/>
      <c r="C333" s="69"/>
      <c r="D333" s="69"/>
      <c r="E333" s="69"/>
      <c r="F333" s="69"/>
      <c r="G333" s="69"/>
      <c r="H333" s="69"/>
      <c r="I333" s="69"/>
    </row>
    <row r="334" spans="2:9" ht="15">
      <c r="B334" s="69"/>
      <c r="C334" s="69"/>
      <c r="D334" s="69"/>
      <c r="E334" s="69"/>
      <c r="F334" s="69"/>
      <c r="G334" s="69"/>
      <c r="H334" s="69"/>
      <c r="I334" s="69"/>
    </row>
    <row r="335" spans="2:9" ht="15">
      <c r="B335" s="69"/>
      <c r="C335" s="69"/>
      <c r="D335" s="69"/>
      <c r="E335" s="69"/>
      <c r="F335" s="69"/>
      <c r="G335" s="69"/>
      <c r="H335" s="69"/>
      <c r="I335" s="69"/>
    </row>
    <row r="336" spans="2:9" ht="15">
      <c r="B336" s="69"/>
      <c r="C336" s="69"/>
      <c r="D336" s="69"/>
      <c r="E336" s="69"/>
      <c r="F336" s="69"/>
      <c r="G336" s="69"/>
      <c r="H336" s="69"/>
      <c r="I336" s="69"/>
    </row>
    <row r="337" spans="2:9" ht="15">
      <c r="B337" s="69"/>
      <c r="C337" s="69"/>
      <c r="D337" s="69"/>
      <c r="E337" s="69"/>
      <c r="F337" s="69"/>
      <c r="G337" s="69"/>
      <c r="H337" s="69"/>
      <c r="I337" s="69"/>
    </row>
    <row r="338" spans="2:9" ht="15">
      <c r="B338" s="69"/>
      <c r="C338" s="69"/>
      <c r="D338" s="69"/>
      <c r="E338" s="69"/>
      <c r="F338" s="69"/>
      <c r="G338" s="69"/>
      <c r="H338" s="69"/>
      <c r="I338" s="69"/>
    </row>
    <row r="339" spans="2:9" ht="15">
      <c r="B339" s="69"/>
      <c r="C339" s="69"/>
      <c r="D339" s="69"/>
      <c r="E339" s="69"/>
      <c r="F339" s="69"/>
      <c r="G339" s="69"/>
      <c r="H339" s="69"/>
      <c r="I339" s="69"/>
    </row>
    <row r="340" spans="2:9" ht="15">
      <c r="B340" s="69"/>
      <c r="C340" s="69"/>
      <c r="D340" s="69"/>
      <c r="E340" s="69"/>
      <c r="F340" s="69"/>
      <c r="G340" s="69"/>
      <c r="H340" s="69"/>
      <c r="I340" s="69"/>
    </row>
    <row r="341" spans="2:9" ht="15">
      <c r="B341" s="69"/>
      <c r="C341" s="69"/>
      <c r="D341" s="69"/>
      <c r="E341" s="69"/>
      <c r="F341" s="69"/>
      <c r="G341" s="69"/>
      <c r="H341" s="69"/>
      <c r="I341" s="69"/>
    </row>
    <row r="342" spans="2:9" ht="15">
      <c r="B342" s="69"/>
      <c r="C342" s="69"/>
      <c r="D342" s="69"/>
      <c r="E342" s="69"/>
      <c r="F342" s="69"/>
      <c r="G342" s="69"/>
      <c r="H342" s="69"/>
      <c r="I342" s="69"/>
    </row>
    <row r="343" spans="2:9" ht="15">
      <c r="B343" s="69"/>
      <c r="C343" s="69"/>
      <c r="D343" s="69"/>
      <c r="E343" s="69"/>
      <c r="F343" s="69"/>
      <c r="G343" s="69"/>
      <c r="H343" s="69"/>
      <c r="I343" s="69"/>
    </row>
    <row r="344" spans="2:9" ht="15">
      <c r="B344" s="69"/>
      <c r="C344" s="69"/>
      <c r="D344" s="69"/>
      <c r="E344" s="69"/>
      <c r="F344" s="69"/>
      <c r="G344" s="69"/>
      <c r="H344" s="69"/>
      <c r="I344" s="69"/>
    </row>
    <row r="345" spans="2:9" ht="15">
      <c r="B345" s="69"/>
      <c r="C345" s="69"/>
      <c r="D345" s="69"/>
      <c r="E345" s="69"/>
      <c r="F345" s="69"/>
      <c r="G345" s="69"/>
      <c r="H345" s="69"/>
      <c r="I345" s="69"/>
    </row>
    <row r="346" spans="2:9" ht="15">
      <c r="B346" s="69"/>
      <c r="C346" s="69"/>
      <c r="D346" s="69"/>
      <c r="E346" s="69"/>
      <c r="F346" s="69"/>
      <c r="G346" s="69"/>
      <c r="H346" s="69"/>
      <c r="I346" s="69"/>
    </row>
    <row r="347" spans="2:9" ht="15">
      <c r="B347" s="69"/>
      <c r="C347" s="69"/>
      <c r="D347" s="69"/>
      <c r="E347" s="69"/>
      <c r="F347" s="69"/>
      <c r="G347" s="69"/>
      <c r="H347" s="69"/>
      <c r="I347" s="69"/>
    </row>
    <row r="348" spans="2:9" ht="15">
      <c r="B348" s="69"/>
      <c r="C348" s="69"/>
      <c r="D348" s="69"/>
      <c r="E348" s="69"/>
      <c r="F348" s="69"/>
      <c r="G348" s="69"/>
      <c r="H348" s="69"/>
      <c r="I348" s="69"/>
    </row>
    <row r="349" spans="2:9" ht="15">
      <c r="B349" s="69"/>
      <c r="C349" s="69"/>
      <c r="D349" s="69"/>
      <c r="E349" s="69"/>
      <c r="F349" s="69"/>
      <c r="G349" s="69"/>
      <c r="H349" s="69"/>
      <c r="I349" s="69"/>
    </row>
    <row r="350" spans="2:9" ht="15">
      <c r="B350" s="69"/>
      <c r="C350" s="69"/>
      <c r="D350" s="69"/>
      <c r="E350" s="69"/>
      <c r="F350" s="69"/>
      <c r="G350" s="69"/>
      <c r="H350" s="69"/>
      <c r="I350" s="69"/>
    </row>
    <row r="351" spans="2:9" ht="15">
      <c r="B351" s="69"/>
      <c r="C351" s="69"/>
      <c r="D351" s="69"/>
      <c r="E351" s="69"/>
      <c r="F351" s="69"/>
      <c r="G351" s="69"/>
      <c r="H351" s="69"/>
      <c r="I351" s="69"/>
    </row>
    <row r="352" spans="2:9" ht="15">
      <c r="B352" s="69"/>
      <c r="C352" s="69"/>
      <c r="D352" s="69"/>
      <c r="E352" s="69"/>
      <c r="F352" s="69"/>
      <c r="G352" s="69"/>
      <c r="H352" s="69"/>
      <c r="I352" s="69"/>
    </row>
    <row r="353" spans="2:9" ht="15">
      <c r="B353" s="69"/>
      <c r="C353" s="69"/>
      <c r="D353" s="69"/>
      <c r="E353" s="69"/>
      <c r="F353" s="69"/>
      <c r="G353" s="69"/>
      <c r="H353" s="69"/>
      <c r="I353" s="69"/>
    </row>
    <row r="354" spans="2:9" ht="15">
      <c r="B354" s="69"/>
      <c r="C354" s="69"/>
      <c r="D354" s="69"/>
      <c r="E354" s="69"/>
      <c r="F354" s="69"/>
      <c r="G354" s="69"/>
      <c r="H354" s="69"/>
      <c r="I354" s="69"/>
    </row>
    <row r="355" spans="2:9" ht="15">
      <c r="B355" s="69"/>
      <c r="C355" s="69"/>
      <c r="D355" s="69"/>
      <c r="E355" s="69"/>
      <c r="F355" s="69"/>
      <c r="G355" s="69"/>
      <c r="H355" s="69"/>
      <c r="I355" s="69"/>
    </row>
    <row r="356" spans="2:9" ht="15">
      <c r="B356" s="69"/>
      <c r="C356" s="69"/>
      <c r="D356" s="69"/>
      <c r="E356" s="69"/>
      <c r="F356" s="69"/>
      <c r="G356" s="69"/>
      <c r="H356" s="69"/>
      <c r="I356" s="69"/>
    </row>
    <row r="357" spans="2:9" ht="15">
      <c r="B357" s="69"/>
      <c r="C357" s="69"/>
      <c r="D357" s="69"/>
      <c r="E357" s="69"/>
      <c r="F357" s="69"/>
      <c r="G357" s="69"/>
      <c r="H357" s="69"/>
      <c r="I357" s="69"/>
    </row>
    <row r="358" spans="2:9" ht="15">
      <c r="B358" s="69"/>
      <c r="C358" s="69"/>
      <c r="D358" s="69"/>
      <c r="E358" s="69"/>
      <c r="F358" s="69"/>
      <c r="G358" s="69"/>
      <c r="H358" s="69"/>
      <c r="I358" s="69"/>
    </row>
    <row r="359" spans="2:9" ht="15">
      <c r="B359" s="69"/>
      <c r="C359" s="69"/>
      <c r="D359" s="69"/>
      <c r="E359" s="69"/>
      <c r="F359" s="69"/>
      <c r="G359" s="69"/>
      <c r="H359" s="69"/>
      <c r="I359" s="69"/>
    </row>
    <row r="360" spans="2:9" ht="15">
      <c r="B360" s="69"/>
      <c r="C360" s="69"/>
      <c r="D360" s="69"/>
      <c r="E360" s="69"/>
      <c r="F360" s="69"/>
      <c r="G360" s="69"/>
      <c r="H360" s="69"/>
      <c r="I360" s="69"/>
    </row>
    <row r="361" spans="2:9" ht="15">
      <c r="B361" s="69"/>
      <c r="C361" s="69"/>
      <c r="D361" s="69"/>
      <c r="E361" s="69"/>
      <c r="F361" s="69"/>
      <c r="G361" s="69"/>
      <c r="H361" s="69"/>
      <c r="I361" s="69"/>
    </row>
    <row r="362" spans="2:9" ht="15">
      <c r="B362" s="69"/>
      <c r="C362" s="69"/>
      <c r="D362" s="69"/>
      <c r="E362" s="69"/>
      <c r="F362" s="69"/>
      <c r="G362" s="69"/>
      <c r="H362" s="69"/>
      <c r="I362" s="69"/>
    </row>
    <row r="363" spans="2:9" ht="15">
      <c r="B363" s="69"/>
      <c r="C363" s="69"/>
      <c r="D363" s="69"/>
      <c r="E363" s="69"/>
      <c r="F363" s="69"/>
      <c r="G363" s="69"/>
      <c r="H363" s="69"/>
      <c r="I363" s="69"/>
    </row>
    <row r="364" spans="2:9" ht="15">
      <c r="B364" s="69"/>
      <c r="C364" s="69"/>
      <c r="D364" s="69"/>
      <c r="E364" s="69"/>
      <c r="F364" s="69"/>
      <c r="G364" s="69"/>
      <c r="H364" s="69"/>
      <c r="I364" s="69"/>
    </row>
    <row r="365" spans="2:9" ht="15">
      <c r="B365" s="69"/>
      <c r="C365" s="69"/>
      <c r="D365" s="69"/>
      <c r="E365" s="69"/>
      <c r="F365" s="69"/>
      <c r="G365" s="69"/>
      <c r="H365" s="69"/>
      <c r="I365" s="69"/>
    </row>
    <row r="366" spans="2:9" ht="15">
      <c r="B366" s="69"/>
      <c r="C366" s="69"/>
      <c r="D366" s="69"/>
      <c r="E366" s="69"/>
      <c r="F366" s="69"/>
      <c r="G366" s="69"/>
      <c r="H366" s="69"/>
      <c r="I366" s="69"/>
    </row>
    <row r="367" spans="2:9" ht="15">
      <c r="B367" s="69"/>
      <c r="C367" s="69"/>
      <c r="D367" s="69"/>
      <c r="E367" s="69"/>
      <c r="F367" s="69"/>
      <c r="G367" s="69"/>
      <c r="H367" s="69"/>
      <c r="I367" s="69"/>
    </row>
    <row r="368" spans="2:9" ht="15">
      <c r="B368" s="69"/>
      <c r="C368" s="69"/>
      <c r="D368" s="69"/>
      <c r="E368" s="69"/>
      <c r="F368" s="69"/>
      <c r="G368" s="69"/>
      <c r="H368" s="69"/>
      <c r="I368" s="69"/>
    </row>
    <row r="369" spans="2:9" ht="15">
      <c r="B369" s="69"/>
      <c r="C369" s="69"/>
      <c r="D369" s="69"/>
      <c r="E369" s="69"/>
      <c r="F369" s="69"/>
      <c r="G369" s="69"/>
      <c r="H369" s="69"/>
      <c r="I369" s="69"/>
    </row>
    <row r="370" spans="2:9" ht="15">
      <c r="B370" s="69"/>
      <c r="C370" s="69"/>
      <c r="D370" s="69"/>
      <c r="E370" s="69"/>
      <c r="F370" s="69"/>
      <c r="G370" s="69"/>
      <c r="H370" s="69"/>
      <c r="I370" s="69"/>
    </row>
    <row r="371" spans="2:9" ht="15">
      <c r="B371" s="69"/>
      <c r="C371" s="69"/>
      <c r="D371" s="69"/>
      <c r="E371" s="69"/>
      <c r="F371" s="69"/>
      <c r="G371" s="69"/>
      <c r="H371" s="69"/>
      <c r="I371" s="69"/>
    </row>
    <row r="372" spans="2:9" ht="15">
      <c r="B372" s="69"/>
      <c r="C372" s="69"/>
      <c r="D372" s="69"/>
      <c r="E372" s="69"/>
      <c r="F372" s="69"/>
      <c r="G372" s="69"/>
      <c r="H372" s="69"/>
      <c r="I372" s="69"/>
    </row>
    <row r="373" spans="2:9" ht="15">
      <c r="B373" s="69"/>
      <c r="C373" s="69"/>
      <c r="D373" s="69"/>
      <c r="E373" s="69"/>
      <c r="F373" s="69"/>
      <c r="G373" s="69"/>
      <c r="H373" s="69"/>
      <c r="I373" s="69"/>
    </row>
    <row r="374" spans="2:9" ht="15">
      <c r="B374" s="69"/>
      <c r="C374" s="69"/>
      <c r="D374" s="69"/>
      <c r="E374" s="69"/>
      <c r="F374" s="69"/>
      <c r="G374" s="69"/>
      <c r="H374" s="69"/>
      <c r="I374" s="69"/>
    </row>
    <row r="375" spans="2:9" ht="15">
      <c r="B375" s="69"/>
      <c r="C375" s="69"/>
      <c r="D375" s="69"/>
      <c r="E375" s="69"/>
      <c r="F375" s="69"/>
      <c r="G375" s="69"/>
      <c r="H375" s="69"/>
      <c r="I375" s="69"/>
    </row>
    <row r="376" spans="2:9" ht="15">
      <c r="B376" s="69"/>
      <c r="C376" s="69"/>
      <c r="D376" s="69"/>
      <c r="E376" s="69"/>
      <c r="F376" s="69"/>
      <c r="G376" s="69"/>
      <c r="H376" s="69"/>
      <c r="I376" s="69"/>
    </row>
    <row r="377" spans="2:9" ht="15">
      <c r="B377" s="69"/>
      <c r="C377" s="69"/>
      <c r="D377" s="69"/>
      <c r="E377" s="69"/>
      <c r="F377" s="69"/>
      <c r="G377" s="69"/>
      <c r="H377" s="69"/>
      <c r="I377" s="69"/>
    </row>
    <row r="378" spans="2:9" ht="15">
      <c r="B378" s="69"/>
      <c r="C378" s="69"/>
      <c r="D378" s="69"/>
      <c r="E378" s="69"/>
      <c r="F378" s="69"/>
      <c r="G378" s="69"/>
      <c r="H378" s="69"/>
      <c r="I378" s="69"/>
    </row>
    <row r="379" spans="2:9" ht="15">
      <c r="B379" s="69"/>
      <c r="C379" s="69"/>
      <c r="D379" s="69"/>
      <c r="E379" s="69"/>
      <c r="F379" s="69"/>
      <c r="G379" s="69"/>
      <c r="H379" s="69"/>
      <c r="I379" s="69"/>
    </row>
    <row r="380" spans="2:9" ht="15">
      <c r="B380" s="69"/>
      <c r="C380" s="69"/>
      <c r="D380" s="69"/>
      <c r="E380" s="69"/>
      <c r="F380" s="69"/>
      <c r="G380" s="69"/>
      <c r="H380" s="69"/>
      <c r="I380" s="69"/>
    </row>
    <row r="381" spans="2:9" ht="15">
      <c r="B381" s="69"/>
      <c r="C381" s="69"/>
      <c r="D381" s="69"/>
      <c r="E381" s="69"/>
      <c r="F381" s="69"/>
      <c r="G381" s="69"/>
      <c r="H381" s="69"/>
      <c r="I381" s="69"/>
    </row>
    <row r="382" spans="2:9" ht="15">
      <c r="B382" s="69"/>
      <c r="C382" s="69"/>
      <c r="D382" s="69"/>
      <c r="E382" s="69"/>
      <c r="F382" s="69"/>
      <c r="G382" s="69"/>
      <c r="H382" s="69"/>
      <c r="I382" s="69"/>
    </row>
    <row r="383" spans="2:9" ht="15">
      <c r="B383" s="69"/>
      <c r="C383" s="69"/>
      <c r="D383" s="69"/>
      <c r="E383" s="69"/>
      <c r="F383" s="69"/>
      <c r="G383" s="69"/>
      <c r="H383" s="69"/>
      <c r="I383" s="69"/>
    </row>
    <row r="384" spans="2:9" ht="15">
      <c r="B384" s="69"/>
      <c r="C384" s="69"/>
      <c r="D384" s="69"/>
      <c r="E384" s="69"/>
      <c r="F384" s="69"/>
      <c r="G384" s="69"/>
      <c r="H384" s="69"/>
      <c r="I384" s="69"/>
    </row>
    <row r="385" spans="2:9" ht="15">
      <c r="B385" s="69"/>
      <c r="C385" s="69"/>
      <c r="D385" s="69"/>
      <c r="E385" s="69"/>
      <c r="F385" s="69"/>
      <c r="G385" s="69"/>
      <c r="H385" s="69"/>
      <c r="I385" s="69"/>
    </row>
    <row r="386" spans="2:9" ht="15">
      <c r="B386" s="69"/>
      <c r="C386" s="69"/>
      <c r="D386" s="69"/>
      <c r="E386" s="69"/>
      <c r="F386" s="69"/>
      <c r="G386" s="69"/>
      <c r="H386" s="69"/>
      <c r="I386" s="69"/>
    </row>
    <row r="387" spans="2:9" ht="15">
      <c r="B387" s="69"/>
      <c r="C387" s="69"/>
      <c r="D387" s="69"/>
      <c r="E387" s="69"/>
      <c r="F387" s="69"/>
      <c r="G387" s="69"/>
      <c r="H387" s="69"/>
      <c r="I387" s="69"/>
    </row>
    <row r="388" spans="2:9" ht="15">
      <c r="B388" s="69"/>
      <c r="C388" s="69"/>
      <c r="D388" s="69"/>
      <c r="E388" s="69"/>
      <c r="F388" s="69"/>
      <c r="G388" s="69"/>
      <c r="H388" s="69"/>
      <c r="I388" s="69"/>
    </row>
    <row r="389" spans="2:9" ht="15">
      <c r="B389" s="69"/>
      <c r="C389" s="69"/>
      <c r="D389" s="69"/>
      <c r="E389" s="69"/>
      <c r="F389" s="69"/>
      <c r="G389" s="69"/>
      <c r="H389" s="69"/>
      <c r="I389" s="69"/>
    </row>
    <row r="390" spans="2:9" ht="15">
      <c r="B390" s="69"/>
      <c r="C390" s="69"/>
      <c r="D390" s="69"/>
      <c r="E390" s="69"/>
      <c r="F390" s="69"/>
      <c r="G390" s="69"/>
      <c r="H390" s="69"/>
      <c r="I390" s="69"/>
    </row>
    <row r="391" spans="2:9" ht="15">
      <c r="B391" s="69"/>
      <c r="C391" s="69"/>
      <c r="D391" s="69"/>
      <c r="E391" s="69"/>
      <c r="F391" s="69"/>
      <c r="G391" s="69"/>
      <c r="H391" s="69"/>
      <c r="I391" s="69"/>
    </row>
    <row r="392" spans="2:9" ht="15">
      <c r="B392" s="69"/>
      <c r="C392" s="69"/>
      <c r="D392" s="69"/>
      <c r="E392" s="69"/>
      <c r="F392" s="69"/>
      <c r="G392" s="69"/>
      <c r="H392" s="69"/>
      <c r="I392" s="69"/>
    </row>
    <row r="393" spans="2:9" ht="15">
      <c r="B393" s="69"/>
      <c r="C393" s="69"/>
      <c r="D393" s="69"/>
      <c r="E393" s="69"/>
      <c r="F393" s="69"/>
      <c r="G393" s="69"/>
      <c r="H393" s="69"/>
      <c r="I393" s="69"/>
    </row>
    <row r="394" spans="2:9" ht="15">
      <c r="B394" s="69"/>
      <c r="C394" s="69"/>
      <c r="D394" s="69"/>
      <c r="E394" s="69"/>
      <c r="F394" s="69"/>
      <c r="G394" s="69"/>
      <c r="H394" s="69"/>
      <c r="I394" s="69"/>
    </row>
    <row r="395" spans="2:9" ht="15">
      <c r="B395" s="69"/>
      <c r="C395" s="69"/>
      <c r="D395" s="69"/>
      <c r="E395" s="69"/>
      <c r="F395" s="69"/>
      <c r="G395" s="69"/>
      <c r="H395" s="69"/>
      <c r="I395" s="69"/>
    </row>
    <row r="396" spans="2:9" ht="15">
      <c r="B396" s="69"/>
      <c r="C396" s="69"/>
      <c r="D396" s="69"/>
      <c r="E396" s="69"/>
      <c r="F396" s="69"/>
      <c r="G396" s="69"/>
      <c r="H396" s="69"/>
      <c r="I396" s="69"/>
    </row>
    <row r="397" spans="2:9" ht="15">
      <c r="B397" s="69"/>
      <c r="C397" s="69"/>
      <c r="D397" s="69"/>
      <c r="E397" s="69"/>
      <c r="F397" s="69"/>
      <c r="G397" s="69"/>
      <c r="H397" s="69"/>
      <c r="I397" s="69"/>
    </row>
    <row r="398" spans="2:9" ht="15">
      <c r="B398" s="69"/>
      <c r="C398" s="69"/>
      <c r="D398" s="69"/>
      <c r="E398" s="69"/>
      <c r="F398" s="69"/>
      <c r="G398" s="69"/>
      <c r="H398" s="69"/>
      <c r="I398" s="69"/>
    </row>
    <row r="399" spans="2:9" ht="15">
      <c r="B399" s="69"/>
      <c r="C399" s="69"/>
      <c r="D399" s="69"/>
      <c r="E399" s="69"/>
      <c r="F399" s="69"/>
      <c r="G399" s="69"/>
      <c r="H399" s="69"/>
      <c r="I399" s="69"/>
    </row>
    <row r="400" spans="2:9" ht="15">
      <c r="B400" s="69"/>
      <c r="C400" s="69"/>
      <c r="D400" s="69"/>
      <c r="E400" s="69"/>
      <c r="F400" s="69"/>
      <c r="G400" s="69"/>
      <c r="H400" s="69"/>
      <c r="I400" s="69"/>
    </row>
    <row r="401" spans="2:9" ht="15">
      <c r="B401" s="69"/>
      <c r="C401" s="69"/>
      <c r="D401" s="69"/>
      <c r="E401" s="69"/>
      <c r="F401" s="69"/>
      <c r="G401" s="69"/>
      <c r="H401" s="69"/>
      <c r="I401" s="69"/>
    </row>
    <row r="402" spans="2:9" ht="15">
      <c r="B402" s="69"/>
      <c r="C402" s="69"/>
      <c r="D402" s="69"/>
      <c r="E402" s="69"/>
      <c r="F402" s="69"/>
      <c r="G402" s="69"/>
      <c r="H402" s="69"/>
      <c r="I402" s="69"/>
    </row>
    <row r="403" spans="2:9" ht="15">
      <c r="B403" s="69"/>
      <c r="C403" s="69"/>
      <c r="D403" s="69"/>
      <c r="E403" s="69"/>
      <c r="F403" s="69"/>
      <c r="G403" s="69"/>
      <c r="H403" s="69"/>
      <c r="I403" s="69"/>
    </row>
    <row r="404" spans="2:9" ht="15">
      <c r="B404" s="69"/>
      <c r="C404" s="69"/>
      <c r="D404" s="69"/>
      <c r="E404" s="69"/>
      <c r="F404" s="69"/>
      <c r="G404" s="69"/>
      <c r="H404" s="69"/>
      <c r="I404" s="69"/>
    </row>
    <row r="405" spans="2:9" ht="15">
      <c r="B405" s="69"/>
      <c r="C405" s="69"/>
      <c r="D405" s="69"/>
      <c r="E405" s="69"/>
      <c r="F405" s="69"/>
      <c r="G405" s="69"/>
      <c r="H405" s="69"/>
      <c r="I405" s="69"/>
    </row>
    <row r="406" spans="2:9" ht="15">
      <c r="B406" s="69"/>
      <c r="C406" s="69"/>
      <c r="D406" s="69"/>
      <c r="E406" s="69"/>
      <c r="F406" s="69"/>
      <c r="G406" s="69"/>
      <c r="H406" s="69"/>
      <c r="I406" s="69"/>
    </row>
    <row r="407" spans="2:9" ht="15">
      <c r="B407" s="69"/>
      <c r="C407" s="69"/>
      <c r="D407" s="69"/>
      <c r="E407" s="69"/>
      <c r="F407" s="69"/>
      <c r="G407" s="69"/>
      <c r="H407" s="69"/>
      <c r="I407" s="69"/>
    </row>
    <row r="408" spans="2:9" ht="15">
      <c r="B408" s="69"/>
      <c r="C408" s="69"/>
      <c r="D408" s="69"/>
      <c r="E408" s="69"/>
      <c r="F408" s="69"/>
      <c r="G408" s="69"/>
      <c r="H408" s="69"/>
      <c r="I408" s="69"/>
    </row>
    <row r="409" spans="2:9" ht="15">
      <c r="B409" s="69"/>
      <c r="C409" s="69"/>
      <c r="D409" s="69"/>
      <c r="E409" s="69"/>
      <c r="F409" s="69"/>
      <c r="G409" s="69"/>
      <c r="H409" s="69"/>
      <c r="I409" s="69"/>
    </row>
    <row r="410" spans="2:9" ht="15">
      <c r="B410" s="69"/>
      <c r="C410" s="69"/>
      <c r="D410" s="69"/>
      <c r="E410" s="69"/>
      <c r="F410" s="69"/>
      <c r="G410" s="69"/>
      <c r="H410" s="69"/>
      <c r="I410" s="69"/>
    </row>
    <row r="411" spans="2:9" ht="15">
      <c r="B411" s="69"/>
      <c r="C411" s="69"/>
      <c r="D411" s="69"/>
      <c r="E411" s="69"/>
      <c r="F411" s="69"/>
      <c r="G411" s="69"/>
      <c r="H411" s="69"/>
      <c r="I411" s="69"/>
    </row>
    <row r="412" spans="2:9" ht="15">
      <c r="B412" s="69"/>
      <c r="C412" s="69"/>
      <c r="D412" s="69"/>
      <c r="E412" s="69"/>
      <c r="F412" s="69"/>
      <c r="G412" s="69"/>
      <c r="H412" s="69"/>
      <c r="I412" s="69"/>
    </row>
    <row r="413" spans="2:9" ht="15">
      <c r="B413" s="69"/>
      <c r="C413" s="69"/>
      <c r="D413" s="69"/>
      <c r="E413" s="69"/>
      <c r="F413" s="69"/>
      <c r="G413" s="69"/>
      <c r="H413" s="69"/>
      <c r="I413" s="69"/>
    </row>
    <row r="414" spans="2:9" ht="15">
      <c r="B414" s="69"/>
      <c r="C414" s="69"/>
      <c r="D414" s="69"/>
      <c r="E414" s="69"/>
      <c r="F414" s="69"/>
      <c r="G414" s="69"/>
      <c r="H414" s="69"/>
      <c r="I414" s="69"/>
    </row>
    <row r="415" spans="2:9" ht="15">
      <c r="B415" s="69"/>
      <c r="C415" s="69"/>
      <c r="D415" s="69"/>
      <c r="E415" s="69"/>
      <c r="F415" s="69"/>
      <c r="G415" s="69"/>
      <c r="H415" s="69"/>
      <c r="I415" s="69"/>
    </row>
    <row r="416" spans="2:9" ht="15">
      <c r="B416" s="69"/>
      <c r="C416" s="69"/>
      <c r="D416" s="69"/>
      <c r="E416" s="69"/>
      <c r="F416" s="69"/>
      <c r="G416" s="69"/>
      <c r="H416" s="69"/>
      <c r="I416" s="69"/>
    </row>
    <row r="417" spans="2:9" ht="15">
      <c r="B417" s="69"/>
      <c r="C417" s="69"/>
      <c r="D417" s="69"/>
      <c r="E417" s="69"/>
      <c r="F417" s="69"/>
      <c r="G417" s="69"/>
      <c r="H417" s="69"/>
      <c r="I417" s="69"/>
    </row>
    <row r="418" spans="2:9" ht="15">
      <c r="B418" s="69"/>
      <c r="C418" s="69"/>
      <c r="D418" s="69"/>
      <c r="E418" s="69"/>
      <c r="F418" s="69"/>
      <c r="G418" s="69"/>
      <c r="H418" s="69"/>
      <c r="I418" s="69"/>
    </row>
    <row r="419" spans="2:9" ht="15">
      <c r="B419" s="69"/>
      <c r="C419" s="69"/>
      <c r="D419" s="69"/>
      <c r="E419" s="69"/>
      <c r="F419" s="69"/>
      <c r="G419" s="69"/>
      <c r="H419" s="69"/>
      <c r="I419" s="69"/>
    </row>
    <row r="420" spans="2:9" ht="15">
      <c r="B420" s="69"/>
      <c r="C420" s="69"/>
      <c r="D420" s="69"/>
      <c r="E420" s="69"/>
      <c r="F420" s="69"/>
      <c r="G420" s="69"/>
      <c r="H420" s="69"/>
      <c r="I420" s="69"/>
    </row>
    <row r="421" spans="2:9" ht="15">
      <c r="B421" s="69"/>
      <c r="C421" s="69"/>
      <c r="D421" s="69"/>
      <c r="E421" s="69"/>
      <c r="F421" s="69"/>
      <c r="G421" s="69"/>
      <c r="H421" s="69"/>
      <c r="I421" s="69"/>
    </row>
    <row r="422" spans="2:9" ht="15">
      <c r="B422" s="69"/>
      <c r="C422" s="69"/>
      <c r="D422" s="69"/>
      <c r="E422" s="69"/>
      <c r="F422" s="69"/>
      <c r="G422" s="69"/>
      <c r="H422" s="69"/>
      <c r="I422" s="69"/>
    </row>
    <row r="423" spans="2:9" ht="15">
      <c r="B423" s="69"/>
      <c r="C423" s="69"/>
      <c r="D423" s="69"/>
      <c r="E423" s="69"/>
      <c r="F423" s="69"/>
      <c r="G423" s="69"/>
      <c r="H423" s="69"/>
      <c r="I423" s="69"/>
    </row>
    <row r="424" spans="2:9" ht="15">
      <c r="B424" s="69"/>
      <c r="C424" s="69"/>
      <c r="D424" s="69"/>
      <c r="E424" s="69"/>
      <c r="F424" s="69"/>
      <c r="G424" s="69"/>
      <c r="H424" s="69"/>
      <c r="I424" s="69"/>
    </row>
    <row r="425" spans="2:9" ht="15">
      <c r="B425" s="69"/>
      <c r="C425" s="69"/>
      <c r="D425" s="69"/>
      <c r="E425" s="69"/>
      <c r="F425" s="69"/>
      <c r="G425" s="69"/>
      <c r="H425" s="69"/>
      <c r="I425" s="69"/>
    </row>
    <row r="426" spans="2:9" ht="15">
      <c r="B426" s="69"/>
      <c r="C426" s="69"/>
      <c r="D426" s="69"/>
      <c r="E426" s="69"/>
      <c r="F426" s="69"/>
      <c r="G426" s="69"/>
      <c r="H426" s="69"/>
      <c r="I426" s="69"/>
    </row>
    <row r="427" spans="2:9" ht="15">
      <c r="B427" s="69"/>
      <c r="C427" s="69"/>
      <c r="D427" s="69"/>
      <c r="E427" s="69"/>
      <c r="F427" s="69"/>
      <c r="G427" s="69"/>
      <c r="H427" s="69"/>
      <c r="I427" s="69"/>
    </row>
    <row r="428" spans="2:9" ht="15">
      <c r="B428" s="69"/>
      <c r="C428" s="69"/>
      <c r="D428" s="69"/>
      <c r="E428" s="69"/>
      <c r="F428" s="69"/>
      <c r="G428" s="69"/>
      <c r="H428" s="69"/>
      <c r="I428" s="69"/>
    </row>
    <row r="429" spans="2:9" ht="15">
      <c r="B429" s="69"/>
      <c r="C429" s="69"/>
      <c r="D429" s="69"/>
      <c r="E429" s="69"/>
      <c r="F429" s="69"/>
      <c r="G429" s="69"/>
      <c r="H429" s="69"/>
      <c r="I429" s="69"/>
    </row>
    <row r="430" spans="2:9" ht="15">
      <c r="B430" s="69"/>
      <c r="C430" s="69"/>
      <c r="D430" s="69"/>
      <c r="E430" s="69"/>
      <c r="F430" s="69"/>
      <c r="G430" s="69"/>
      <c r="H430" s="69"/>
      <c r="I430" s="69"/>
    </row>
    <row r="431" spans="2:9" ht="15">
      <c r="B431" s="69"/>
      <c r="C431" s="69"/>
      <c r="D431" s="69"/>
      <c r="E431" s="69"/>
      <c r="F431" s="69"/>
      <c r="G431" s="69"/>
      <c r="H431" s="69"/>
      <c r="I431" s="69"/>
    </row>
    <row r="432" spans="2:9" ht="15">
      <c r="B432" s="69"/>
      <c r="C432" s="69"/>
      <c r="D432" s="69"/>
      <c r="E432" s="69"/>
      <c r="F432" s="69"/>
      <c r="G432" s="69"/>
      <c r="H432" s="69"/>
      <c r="I432" s="69"/>
    </row>
    <row r="433" spans="2:9" ht="15">
      <c r="B433" s="69"/>
      <c r="C433" s="69"/>
      <c r="D433" s="69"/>
      <c r="E433" s="69"/>
      <c r="F433" s="69"/>
      <c r="G433" s="69"/>
      <c r="H433" s="69"/>
      <c r="I433" s="69"/>
    </row>
    <row r="434" spans="2:9" ht="15">
      <c r="B434" s="69"/>
      <c r="C434" s="69"/>
      <c r="D434" s="69"/>
      <c r="E434" s="69"/>
      <c r="F434" s="69"/>
      <c r="G434" s="69"/>
      <c r="H434" s="69"/>
      <c r="I434" s="69"/>
    </row>
    <row r="435" spans="2:9" ht="15">
      <c r="B435" s="69"/>
      <c r="C435" s="69"/>
      <c r="D435" s="69"/>
      <c r="E435" s="69"/>
      <c r="F435" s="69"/>
      <c r="G435" s="69"/>
      <c r="H435" s="69"/>
      <c r="I435" s="69"/>
    </row>
    <row r="436" spans="2:9" ht="15">
      <c r="B436" s="69"/>
      <c r="C436" s="69"/>
      <c r="D436" s="69"/>
      <c r="E436" s="69"/>
      <c r="F436" s="69"/>
      <c r="G436" s="69"/>
      <c r="H436" s="69"/>
      <c r="I436" s="69"/>
    </row>
    <row r="437" spans="2:9" ht="15">
      <c r="B437" s="69"/>
      <c r="C437" s="69"/>
      <c r="D437" s="69"/>
      <c r="E437" s="69"/>
      <c r="F437" s="69"/>
      <c r="G437" s="69"/>
      <c r="H437" s="69"/>
      <c r="I437" s="69"/>
    </row>
    <row r="438" spans="2:9" ht="15">
      <c r="B438" s="69"/>
      <c r="C438" s="69"/>
      <c r="D438" s="69"/>
      <c r="E438" s="69"/>
      <c r="F438" s="69"/>
      <c r="G438" s="69"/>
      <c r="H438" s="69"/>
      <c r="I438" s="69"/>
    </row>
    <row r="439" spans="2:9" ht="15">
      <c r="B439" s="69"/>
      <c r="C439" s="69"/>
      <c r="D439" s="69"/>
      <c r="E439" s="69"/>
      <c r="F439" s="69"/>
      <c r="G439" s="69"/>
      <c r="H439" s="69"/>
      <c r="I439" s="69"/>
    </row>
    <row r="440" spans="2:9" ht="15">
      <c r="B440" s="69"/>
      <c r="C440" s="69"/>
      <c r="D440" s="69"/>
      <c r="E440" s="69"/>
      <c r="F440" s="69"/>
      <c r="G440" s="69"/>
      <c r="H440" s="69"/>
      <c r="I440" s="69"/>
    </row>
    <row r="441" spans="2:9" ht="15">
      <c r="B441" s="69"/>
      <c r="C441" s="69"/>
      <c r="D441" s="69"/>
      <c r="E441" s="69"/>
      <c r="F441" s="69"/>
      <c r="G441" s="69"/>
      <c r="H441" s="69"/>
      <c r="I441" s="69"/>
    </row>
    <row r="442" spans="2:9" ht="15">
      <c r="B442" s="69"/>
      <c r="C442" s="69"/>
      <c r="D442" s="69"/>
      <c r="E442" s="69"/>
      <c r="F442" s="69"/>
      <c r="G442" s="69"/>
      <c r="H442" s="69"/>
      <c r="I442" s="69"/>
    </row>
    <row r="443" spans="2:9" ht="15">
      <c r="B443" s="69"/>
      <c r="C443" s="69"/>
      <c r="D443" s="69"/>
      <c r="E443" s="69"/>
      <c r="F443" s="69"/>
      <c r="G443" s="69"/>
      <c r="H443" s="69"/>
      <c r="I443" s="69"/>
    </row>
    <row r="444" spans="2:9" ht="15">
      <c r="B444" s="69"/>
      <c r="C444" s="69"/>
      <c r="D444" s="69"/>
      <c r="E444" s="69"/>
      <c r="F444" s="69"/>
      <c r="G444" s="69"/>
      <c r="H444" s="69"/>
      <c r="I444" s="69"/>
    </row>
    <row r="445" spans="2:9" ht="15">
      <c r="B445" s="69"/>
      <c r="C445" s="69"/>
      <c r="D445" s="69"/>
      <c r="E445" s="69"/>
      <c r="F445" s="69"/>
      <c r="G445" s="69"/>
      <c r="H445" s="69"/>
      <c r="I445" s="69"/>
    </row>
    <row r="446" spans="2:9" ht="15">
      <c r="B446" s="69"/>
      <c r="C446" s="69"/>
      <c r="D446" s="69"/>
      <c r="E446" s="69"/>
      <c r="F446" s="69"/>
      <c r="G446" s="69"/>
      <c r="H446" s="69"/>
      <c r="I446" s="69"/>
    </row>
    <row r="447" spans="2:9" ht="15">
      <c r="B447" s="69"/>
      <c r="C447" s="69"/>
      <c r="D447" s="69"/>
      <c r="E447" s="69"/>
      <c r="F447" s="69"/>
      <c r="G447" s="69"/>
      <c r="H447" s="69"/>
      <c r="I447" s="69"/>
    </row>
    <row r="448" spans="2:9" ht="15">
      <c r="B448" s="69"/>
      <c r="C448" s="69"/>
      <c r="D448" s="69"/>
      <c r="E448" s="69"/>
      <c r="F448" s="69"/>
      <c r="G448" s="69"/>
      <c r="H448" s="69"/>
      <c r="I448" s="69"/>
    </row>
    <row r="449" spans="2:9" ht="15">
      <c r="B449" s="69"/>
      <c r="C449" s="69"/>
      <c r="D449" s="69"/>
      <c r="E449" s="69"/>
      <c r="F449" s="69"/>
      <c r="G449" s="69"/>
      <c r="H449" s="69"/>
      <c r="I449" s="69"/>
    </row>
    <row r="450" spans="2:9" ht="15">
      <c r="B450" s="69"/>
      <c r="C450" s="69"/>
      <c r="D450" s="69"/>
      <c r="E450" s="69"/>
      <c r="F450" s="69"/>
      <c r="G450" s="69"/>
      <c r="H450" s="69"/>
      <c r="I450" s="69"/>
    </row>
    <row r="451" spans="2:9" ht="15">
      <c r="B451" s="69"/>
      <c r="C451" s="69"/>
      <c r="D451" s="69"/>
      <c r="E451" s="69"/>
      <c r="F451" s="69"/>
      <c r="G451" s="69"/>
      <c r="H451" s="69"/>
      <c r="I451" s="69"/>
    </row>
    <row r="452" spans="2:9" ht="15">
      <c r="B452" s="69"/>
      <c r="C452" s="69"/>
      <c r="D452" s="69"/>
      <c r="E452" s="69"/>
      <c r="F452" s="69"/>
      <c r="G452" s="69"/>
      <c r="H452" s="69"/>
      <c r="I452" s="69"/>
    </row>
    <row r="453" spans="2:9" ht="15">
      <c r="B453" s="69"/>
      <c r="C453" s="69"/>
      <c r="D453" s="69"/>
      <c r="E453" s="69"/>
      <c r="F453" s="69"/>
      <c r="G453" s="69"/>
      <c r="H453" s="69"/>
      <c r="I453" s="69"/>
    </row>
    <row r="454" spans="2:9" ht="15">
      <c r="B454" s="69"/>
      <c r="C454" s="69"/>
      <c r="D454" s="69"/>
      <c r="E454" s="69"/>
      <c r="F454" s="69"/>
      <c r="G454" s="69"/>
      <c r="H454" s="69"/>
      <c r="I454" s="69"/>
    </row>
    <row r="455" spans="2:9" ht="15">
      <c r="B455" s="69"/>
      <c r="C455" s="69"/>
      <c r="D455" s="69"/>
      <c r="E455" s="69"/>
      <c r="F455" s="69"/>
      <c r="G455" s="69"/>
      <c r="H455" s="69"/>
      <c r="I455" s="69"/>
    </row>
    <row r="456" spans="2:9" ht="15">
      <c r="B456" s="69"/>
      <c r="C456" s="69"/>
      <c r="D456" s="69"/>
      <c r="E456" s="69"/>
      <c r="F456" s="69"/>
      <c r="G456" s="69"/>
      <c r="H456" s="69"/>
      <c r="I456" s="69"/>
    </row>
    <row r="457" spans="2:9" ht="15">
      <c r="B457" s="69"/>
      <c r="C457" s="69"/>
      <c r="D457" s="69"/>
      <c r="E457" s="69"/>
      <c r="F457" s="69"/>
      <c r="G457" s="69"/>
      <c r="H457" s="69"/>
      <c r="I457" s="69"/>
    </row>
    <row r="458" spans="2:9" ht="15">
      <c r="B458" s="69"/>
      <c r="C458" s="69"/>
      <c r="D458" s="69"/>
      <c r="E458" s="69"/>
      <c r="F458" s="69"/>
      <c r="G458" s="69"/>
      <c r="H458" s="69"/>
      <c r="I458" s="69"/>
    </row>
    <row r="459" spans="2:9" ht="15">
      <c r="B459" s="69"/>
      <c r="C459" s="69"/>
      <c r="D459" s="69"/>
      <c r="E459" s="69"/>
      <c r="F459" s="69"/>
      <c r="G459" s="69"/>
      <c r="H459" s="69"/>
      <c r="I459" s="69"/>
    </row>
    <row r="460" spans="2:9" ht="15">
      <c r="B460" s="69"/>
      <c r="C460" s="69"/>
      <c r="D460" s="69"/>
      <c r="E460" s="69"/>
      <c r="F460" s="69"/>
      <c r="G460" s="69"/>
      <c r="H460" s="69"/>
      <c r="I460" s="69"/>
    </row>
    <row r="461" spans="2:9" ht="15">
      <c r="B461" s="69"/>
      <c r="C461" s="69"/>
      <c r="D461" s="69"/>
      <c r="E461" s="69"/>
      <c r="F461" s="69"/>
      <c r="G461" s="69"/>
      <c r="H461" s="69"/>
      <c r="I461" s="69"/>
    </row>
    <row r="462" spans="2:9" ht="15">
      <c r="B462" s="69"/>
      <c r="C462" s="69"/>
      <c r="D462" s="69"/>
      <c r="E462" s="69"/>
      <c r="F462" s="69"/>
      <c r="G462" s="69"/>
      <c r="H462" s="69"/>
      <c r="I462" s="69"/>
    </row>
    <row r="463" spans="2:9" ht="15">
      <c r="B463" s="69"/>
      <c r="C463" s="69"/>
      <c r="D463" s="69"/>
      <c r="E463" s="69"/>
      <c r="F463" s="69"/>
      <c r="G463" s="69"/>
      <c r="H463" s="69"/>
      <c r="I463" s="69"/>
    </row>
    <row r="464" spans="2:9" ht="15">
      <c r="B464" s="69"/>
      <c r="C464" s="69"/>
      <c r="D464" s="69"/>
      <c r="E464" s="69"/>
      <c r="F464" s="69"/>
      <c r="G464" s="69"/>
      <c r="H464" s="69"/>
      <c r="I464" s="69"/>
    </row>
    <row r="465" spans="2:9" ht="15">
      <c r="B465" s="69"/>
      <c r="C465" s="69"/>
      <c r="D465" s="69"/>
      <c r="E465" s="69"/>
      <c r="F465" s="69"/>
      <c r="G465" s="69"/>
      <c r="H465" s="69"/>
      <c r="I465" s="69"/>
    </row>
    <row r="466" spans="2:9" ht="15">
      <c r="B466" s="69"/>
      <c r="C466" s="69"/>
      <c r="D466" s="69"/>
      <c r="E466" s="69"/>
      <c r="F466" s="69"/>
      <c r="G466" s="69"/>
      <c r="H466" s="69"/>
      <c r="I466" s="69"/>
    </row>
    <row r="467" spans="2:9" ht="15">
      <c r="B467" s="69"/>
      <c r="C467" s="69"/>
      <c r="D467" s="69"/>
      <c r="E467" s="69"/>
      <c r="F467" s="69"/>
      <c r="G467" s="69"/>
      <c r="H467" s="69"/>
      <c r="I467" s="69"/>
    </row>
    <row r="468" spans="2:9" ht="15">
      <c r="B468" s="69"/>
      <c r="C468" s="69"/>
      <c r="D468" s="69"/>
      <c r="E468" s="69"/>
      <c r="F468" s="69"/>
      <c r="G468" s="69"/>
      <c r="H468" s="69"/>
      <c r="I468" s="69"/>
    </row>
    <row r="469" spans="2:9" ht="15">
      <c r="B469" s="69"/>
      <c r="C469" s="69"/>
      <c r="D469" s="69"/>
      <c r="E469" s="69"/>
      <c r="F469" s="69"/>
      <c r="G469" s="69"/>
      <c r="H469" s="69"/>
      <c r="I469" s="69"/>
    </row>
    <row r="470" spans="2:9" ht="15">
      <c r="B470" s="69"/>
      <c r="C470" s="69"/>
      <c r="D470" s="69"/>
      <c r="E470" s="69"/>
      <c r="F470" s="69"/>
      <c r="G470" s="69"/>
      <c r="H470" s="69"/>
      <c r="I470" s="69"/>
    </row>
    <row r="471" spans="2:9" ht="15">
      <c r="B471" s="69"/>
      <c r="C471" s="69"/>
      <c r="D471" s="69"/>
      <c r="E471" s="69"/>
      <c r="F471" s="69"/>
      <c r="G471" s="69"/>
      <c r="H471" s="69"/>
      <c r="I471" s="69"/>
    </row>
    <row r="472" spans="2:9" ht="15">
      <c r="B472" s="69"/>
      <c r="C472" s="69"/>
      <c r="D472" s="69"/>
      <c r="E472" s="69"/>
      <c r="F472" s="69"/>
      <c r="G472" s="69"/>
      <c r="H472" s="69"/>
      <c r="I472" s="69"/>
    </row>
    <row r="473" spans="2:9" ht="15">
      <c r="B473" s="69"/>
      <c r="C473" s="69"/>
      <c r="D473" s="69"/>
      <c r="E473" s="69"/>
      <c r="F473" s="69"/>
      <c r="G473" s="69"/>
      <c r="H473" s="69"/>
      <c r="I473" s="69"/>
    </row>
    <row r="474" spans="2:9" ht="15">
      <c r="B474" s="69"/>
      <c r="C474" s="69"/>
      <c r="D474" s="69"/>
      <c r="E474" s="69"/>
      <c r="F474" s="69"/>
      <c r="G474" s="69"/>
      <c r="H474" s="69"/>
      <c r="I474" s="69"/>
    </row>
    <row r="475" spans="2:9" ht="15">
      <c r="B475" s="69"/>
      <c r="C475" s="69"/>
      <c r="D475" s="69"/>
      <c r="E475" s="69"/>
      <c r="F475" s="69"/>
      <c r="G475" s="69"/>
      <c r="H475" s="69"/>
      <c r="I475" s="69"/>
    </row>
    <row r="476" spans="2:9" ht="15">
      <c r="B476" s="69"/>
      <c r="C476" s="69"/>
      <c r="D476" s="69"/>
      <c r="E476" s="69"/>
      <c r="F476" s="69"/>
      <c r="G476" s="69"/>
      <c r="H476" s="69"/>
      <c r="I476" s="69"/>
    </row>
    <row r="477" spans="2:9" ht="15">
      <c r="B477" s="69"/>
      <c r="C477" s="69"/>
      <c r="D477" s="69"/>
      <c r="E477" s="69"/>
      <c r="F477" s="69"/>
      <c r="G477" s="69"/>
      <c r="H477" s="69"/>
      <c r="I477" s="69"/>
    </row>
    <row r="478" spans="2:9" ht="15">
      <c r="B478" s="69"/>
      <c r="C478" s="69"/>
      <c r="D478" s="69"/>
      <c r="E478" s="69"/>
      <c r="F478" s="69"/>
      <c r="G478" s="69"/>
      <c r="H478" s="69"/>
      <c r="I478" s="69"/>
    </row>
    <row r="479" spans="2:9" ht="15">
      <c r="B479" s="69"/>
      <c r="C479" s="69"/>
      <c r="D479" s="69"/>
      <c r="E479" s="69"/>
      <c r="F479" s="69"/>
      <c r="G479" s="69"/>
      <c r="H479" s="69"/>
      <c r="I479" s="69"/>
    </row>
    <row r="480" spans="2:9" ht="15">
      <c r="B480" s="69"/>
      <c r="C480" s="69"/>
      <c r="D480" s="69"/>
      <c r="E480" s="69"/>
      <c r="F480" s="69"/>
      <c r="G480" s="69"/>
      <c r="H480" s="69"/>
      <c r="I480" s="69"/>
    </row>
    <row r="481" spans="2:9" ht="15">
      <c r="B481" s="69"/>
      <c r="C481" s="69"/>
      <c r="D481" s="69"/>
      <c r="E481" s="69"/>
      <c r="F481" s="69"/>
      <c r="G481" s="69"/>
      <c r="H481" s="69"/>
      <c r="I481" s="69"/>
    </row>
    <row r="482" spans="2:9" ht="15">
      <c r="B482" s="69"/>
      <c r="C482" s="69"/>
      <c r="D482" s="69"/>
      <c r="E482" s="69"/>
      <c r="F482" s="69"/>
      <c r="G482" s="69"/>
      <c r="H482" s="69"/>
      <c r="I482" s="69"/>
    </row>
    <row r="483" spans="2:9" ht="15">
      <c r="B483" s="69"/>
      <c r="C483" s="69"/>
      <c r="D483" s="69"/>
      <c r="E483" s="69"/>
      <c r="F483" s="69"/>
      <c r="G483" s="69"/>
      <c r="H483" s="69"/>
      <c r="I483" s="69"/>
    </row>
    <row r="484" spans="2:9" ht="15">
      <c r="B484" s="69"/>
      <c r="C484" s="69"/>
      <c r="D484" s="69"/>
      <c r="E484" s="69"/>
      <c r="F484" s="69"/>
      <c r="G484" s="69"/>
      <c r="H484" s="69"/>
      <c r="I484" s="69"/>
    </row>
    <row r="485" spans="2:9" ht="15">
      <c r="B485" s="69"/>
      <c r="C485" s="69"/>
      <c r="D485" s="69"/>
      <c r="E485" s="69"/>
      <c r="F485" s="69"/>
      <c r="G485" s="69"/>
      <c r="H485" s="69"/>
      <c r="I485" s="69"/>
    </row>
    <row r="486" spans="2:9" ht="15">
      <c r="B486" s="69"/>
      <c r="C486" s="69"/>
      <c r="D486" s="69"/>
      <c r="E486" s="69"/>
      <c r="F486" s="69"/>
      <c r="G486" s="69"/>
      <c r="H486" s="69"/>
      <c r="I486" s="69"/>
    </row>
    <row r="487" spans="2:9" ht="15">
      <c r="B487" s="69"/>
      <c r="C487" s="69"/>
      <c r="D487" s="69"/>
      <c r="E487" s="69"/>
      <c r="F487" s="69"/>
      <c r="G487" s="69"/>
      <c r="H487" s="69"/>
      <c r="I487" s="69"/>
    </row>
    <row r="488" spans="2:9" ht="15">
      <c r="B488" s="69"/>
      <c r="C488" s="69"/>
      <c r="D488" s="69"/>
      <c r="E488" s="69"/>
      <c r="F488" s="69"/>
      <c r="G488" s="69"/>
      <c r="H488" s="69"/>
      <c r="I488" s="69"/>
    </row>
    <row r="489" spans="2:9" ht="15">
      <c r="B489" s="69"/>
      <c r="C489" s="69"/>
      <c r="D489" s="69"/>
      <c r="E489" s="69"/>
      <c r="F489" s="69"/>
      <c r="G489" s="69"/>
      <c r="H489" s="69"/>
      <c r="I489" s="69"/>
    </row>
    <row r="490" spans="2:9" ht="15">
      <c r="B490" s="69"/>
      <c r="C490" s="69"/>
      <c r="D490" s="69"/>
      <c r="E490" s="69"/>
      <c r="F490" s="69"/>
      <c r="G490" s="69"/>
      <c r="H490" s="69"/>
      <c r="I490" s="69"/>
    </row>
    <row r="491" spans="2:9" ht="15">
      <c r="B491" s="69"/>
      <c r="C491" s="69"/>
      <c r="D491" s="69"/>
      <c r="E491" s="69"/>
      <c r="F491" s="69"/>
      <c r="G491" s="69"/>
      <c r="H491" s="69"/>
      <c r="I491" s="69"/>
    </row>
    <row r="492" spans="2:9" ht="15">
      <c r="B492" s="69"/>
      <c r="C492" s="69"/>
      <c r="D492" s="69"/>
      <c r="E492" s="69"/>
      <c r="F492" s="69"/>
      <c r="G492" s="69"/>
      <c r="H492" s="69"/>
      <c r="I492" s="69"/>
    </row>
    <row r="493" spans="2:9" ht="15">
      <c r="B493" s="69"/>
      <c r="C493" s="69"/>
      <c r="D493" s="69"/>
      <c r="E493" s="69"/>
      <c r="F493" s="69"/>
      <c r="G493" s="69"/>
      <c r="H493" s="69"/>
      <c r="I493" s="69"/>
    </row>
    <row r="494" spans="2:9" ht="15">
      <c r="B494" s="69"/>
      <c r="C494" s="69"/>
      <c r="D494" s="69"/>
      <c r="E494" s="69"/>
      <c r="F494" s="69"/>
      <c r="G494" s="69"/>
      <c r="H494" s="69"/>
      <c r="I494" s="69"/>
    </row>
    <row r="495" spans="2:9" ht="15">
      <c r="B495" s="69"/>
      <c r="C495" s="69"/>
      <c r="D495" s="69"/>
      <c r="E495" s="69"/>
      <c r="F495" s="69"/>
      <c r="G495" s="69"/>
      <c r="H495" s="69"/>
      <c r="I495" s="69"/>
    </row>
    <row r="496" spans="2:9" ht="15">
      <c r="B496" s="69"/>
      <c r="C496" s="69"/>
      <c r="D496" s="69"/>
      <c r="E496" s="69"/>
      <c r="F496" s="69"/>
      <c r="G496" s="69"/>
      <c r="H496" s="69"/>
      <c r="I496" s="69"/>
    </row>
    <row r="497" spans="2:9" ht="15">
      <c r="B497" s="69"/>
      <c r="C497" s="69"/>
      <c r="D497" s="69"/>
      <c r="E497" s="69"/>
      <c r="F497" s="69"/>
      <c r="G497" s="69"/>
      <c r="H497" s="69"/>
      <c r="I497" s="69"/>
    </row>
    <row r="498" spans="2:9" ht="15">
      <c r="B498" s="69"/>
      <c r="C498" s="69"/>
      <c r="D498" s="69"/>
      <c r="E498" s="69"/>
      <c r="F498" s="69"/>
      <c r="G498" s="69"/>
      <c r="H498" s="69"/>
      <c r="I498" s="69"/>
    </row>
    <row r="499" spans="2:9" ht="15">
      <c r="B499" s="69"/>
      <c r="C499" s="69"/>
      <c r="D499" s="69"/>
      <c r="E499" s="69"/>
      <c r="F499" s="69"/>
      <c r="G499" s="69"/>
      <c r="H499" s="69"/>
      <c r="I499" s="69"/>
    </row>
    <row r="500" spans="2:9" ht="15">
      <c r="B500" s="69"/>
      <c r="C500" s="69"/>
      <c r="D500" s="69"/>
      <c r="E500" s="69"/>
      <c r="F500" s="69"/>
      <c r="G500" s="69"/>
      <c r="H500" s="69"/>
      <c r="I500" s="69"/>
    </row>
    <row r="501" spans="2:9" ht="15">
      <c r="B501" s="69"/>
      <c r="C501" s="69"/>
      <c r="D501" s="69"/>
      <c r="E501" s="69"/>
      <c r="F501" s="69"/>
      <c r="G501" s="69"/>
      <c r="H501" s="69"/>
      <c r="I501" s="69"/>
    </row>
    <row r="502" spans="2:9" ht="15">
      <c r="B502" s="69"/>
      <c r="C502" s="69"/>
      <c r="D502" s="69"/>
      <c r="E502" s="69"/>
      <c r="F502" s="69"/>
      <c r="G502" s="69"/>
      <c r="H502" s="69"/>
      <c r="I502" s="69"/>
    </row>
    <row r="503" spans="2:9" ht="15">
      <c r="B503" s="69"/>
      <c r="C503" s="69"/>
      <c r="D503" s="69"/>
      <c r="E503" s="69"/>
      <c r="F503" s="69"/>
      <c r="G503" s="69"/>
      <c r="H503" s="69"/>
      <c r="I503" s="69"/>
    </row>
    <row r="504" spans="2:9" ht="15">
      <c r="B504" s="69"/>
      <c r="C504" s="69"/>
      <c r="D504" s="69"/>
      <c r="E504" s="69"/>
      <c r="F504" s="69"/>
      <c r="G504" s="69"/>
      <c r="H504" s="69"/>
      <c r="I504" s="69"/>
    </row>
    <row r="505" spans="2:9" ht="15">
      <c r="B505" s="69"/>
      <c r="C505" s="69"/>
      <c r="D505" s="69"/>
      <c r="E505" s="69"/>
      <c r="F505" s="69"/>
      <c r="G505" s="69"/>
      <c r="H505" s="69"/>
      <c r="I505" s="69"/>
    </row>
    <row r="506" spans="2:9" ht="15">
      <c r="B506" s="69"/>
      <c r="C506" s="69"/>
      <c r="D506" s="69"/>
      <c r="E506" s="69"/>
      <c r="F506" s="69"/>
      <c r="G506" s="69"/>
      <c r="H506" s="69"/>
      <c r="I506" s="69"/>
    </row>
    <row r="507" spans="2:9" ht="15">
      <c r="B507" s="69"/>
      <c r="C507" s="69"/>
      <c r="D507" s="69"/>
      <c r="E507" s="69"/>
      <c r="F507" s="69"/>
      <c r="G507" s="69"/>
      <c r="H507" s="69"/>
      <c r="I507" s="69"/>
    </row>
    <row r="508" spans="2:9" ht="15">
      <c r="B508" s="69"/>
      <c r="C508" s="69"/>
      <c r="D508" s="69"/>
      <c r="E508" s="69"/>
      <c r="F508" s="69"/>
      <c r="G508" s="69"/>
      <c r="H508" s="69"/>
      <c r="I508" s="69"/>
    </row>
    <row r="509" spans="2:9" ht="15">
      <c r="B509" s="69"/>
      <c r="C509" s="69"/>
      <c r="D509" s="69"/>
      <c r="E509" s="69"/>
      <c r="F509" s="69"/>
      <c r="G509" s="69"/>
      <c r="H509" s="69"/>
      <c r="I509" s="69"/>
    </row>
    <row r="510" spans="2:9" ht="15">
      <c r="B510" s="69"/>
      <c r="C510" s="69"/>
      <c r="D510" s="69"/>
      <c r="E510" s="69"/>
      <c r="F510" s="69"/>
      <c r="G510" s="69"/>
      <c r="H510" s="69"/>
      <c r="I510" s="69"/>
    </row>
    <row r="511" spans="2:9" ht="15">
      <c r="B511" s="69"/>
      <c r="C511" s="69"/>
      <c r="D511" s="69"/>
      <c r="E511" s="69"/>
      <c r="F511" s="69"/>
      <c r="G511" s="69"/>
      <c r="H511" s="69"/>
      <c r="I511" s="69"/>
    </row>
    <row r="512" spans="2:9" ht="15">
      <c r="B512" s="69"/>
      <c r="C512" s="69"/>
      <c r="D512" s="69"/>
      <c r="E512" s="69"/>
      <c r="F512" s="69"/>
      <c r="G512" s="69"/>
      <c r="H512" s="69"/>
      <c r="I512" s="69"/>
    </row>
    <row r="513" spans="2:9" ht="15">
      <c r="B513" s="69"/>
      <c r="C513" s="69"/>
      <c r="D513" s="69"/>
      <c r="E513" s="69"/>
      <c r="F513" s="69"/>
      <c r="G513" s="69"/>
      <c r="H513" s="69"/>
      <c r="I513" s="69"/>
    </row>
    <row r="514" spans="2:9" ht="15">
      <c r="B514" s="69"/>
      <c r="C514" s="69"/>
      <c r="D514" s="69"/>
      <c r="E514" s="69"/>
      <c r="F514" s="69"/>
      <c r="G514" s="69"/>
      <c r="H514" s="69"/>
      <c r="I514" s="69"/>
    </row>
    <row r="515" spans="2:9" ht="15">
      <c r="B515" s="69"/>
      <c r="C515" s="69"/>
      <c r="D515" s="69"/>
      <c r="E515" s="69"/>
      <c r="F515" s="69"/>
      <c r="G515" s="69"/>
      <c r="H515" s="69"/>
      <c r="I515" s="69"/>
    </row>
    <row r="516" spans="2:9" ht="15">
      <c r="B516" s="69"/>
      <c r="C516" s="69"/>
      <c r="D516" s="69"/>
      <c r="E516" s="69"/>
      <c r="F516" s="69"/>
      <c r="G516" s="69"/>
      <c r="H516" s="69"/>
      <c r="I516" s="69"/>
    </row>
    <row r="517" spans="2:9" ht="15">
      <c r="B517" s="69"/>
      <c r="C517" s="69"/>
      <c r="D517" s="69"/>
      <c r="E517" s="69"/>
      <c r="F517" s="69"/>
      <c r="G517" s="69"/>
      <c r="H517" s="69"/>
      <c r="I517" s="69"/>
    </row>
    <row r="518" spans="2:9" ht="15">
      <c r="B518" s="69"/>
      <c r="C518" s="69"/>
      <c r="D518" s="69"/>
      <c r="E518" s="69"/>
      <c r="F518" s="69"/>
      <c r="G518" s="69"/>
      <c r="H518" s="69"/>
      <c r="I518" s="69"/>
    </row>
    <row r="519" spans="2:9" ht="15">
      <c r="B519" s="69"/>
      <c r="C519" s="69"/>
      <c r="D519" s="69"/>
      <c r="E519" s="69"/>
      <c r="F519" s="69"/>
      <c r="G519" s="69"/>
      <c r="H519" s="69"/>
      <c r="I519" s="69"/>
    </row>
    <row r="520" spans="2:9" ht="15">
      <c r="B520" s="69"/>
      <c r="C520" s="69"/>
      <c r="D520" s="69"/>
      <c r="E520" s="69"/>
      <c r="F520" s="69"/>
      <c r="G520" s="69"/>
      <c r="H520" s="69"/>
      <c r="I520" s="69"/>
    </row>
    <row r="521" spans="2:9" ht="15">
      <c r="B521" s="69"/>
      <c r="C521" s="69"/>
      <c r="D521" s="69"/>
      <c r="E521" s="69"/>
      <c r="F521" s="69"/>
      <c r="G521" s="69"/>
      <c r="H521" s="69"/>
      <c r="I521" s="69"/>
    </row>
    <row r="522" spans="2:9" ht="15">
      <c r="B522" s="69"/>
      <c r="C522" s="69"/>
      <c r="D522" s="69"/>
      <c r="E522" s="69"/>
      <c r="F522" s="69"/>
      <c r="G522" s="69"/>
      <c r="H522" s="69"/>
      <c r="I522" s="69"/>
    </row>
    <row r="523" spans="2:9" ht="15">
      <c r="B523" s="69"/>
      <c r="C523" s="69"/>
      <c r="D523" s="69"/>
      <c r="E523" s="69"/>
      <c r="F523" s="69"/>
      <c r="G523" s="69"/>
      <c r="H523" s="69"/>
      <c r="I523" s="69"/>
    </row>
    <row r="524" spans="2:9" ht="15">
      <c r="B524" s="69"/>
      <c r="C524" s="69"/>
      <c r="D524" s="69"/>
      <c r="E524" s="69"/>
      <c r="F524" s="69"/>
      <c r="G524" s="69"/>
      <c r="H524" s="69"/>
      <c r="I524" s="69"/>
    </row>
    <row r="525" spans="2:9" ht="15">
      <c r="B525" s="69"/>
      <c r="C525" s="69"/>
      <c r="D525" s="69"/>
      <c r="E525" s="69"/>
      <c r="F525" s="69"/>
      <c r="G525" s="69"/>
      <c r="H525" s="69"/>
      <c r="I525" s="69"/>
    </row>
    <row r="526" spans="2:9" ht="15">
      <c r="B526" s="69"/>
      <c r="C526" s="69"/>
      <c r="D526" s="69"/>
      <c r="E526" s="69"/>
      <c r="F526" s="69"/>
      <c r="G526" s="69"/>
      <c r="H526" s="69"/>
      <c r="I526" s="69"/>
    </row>
    <row r="527" spans="2:9" ht="15">
      <c r="B527" s="69"/>
      <c r="C527" s="69"/>
      <c r="D527" s="69"/>
      <c r="E527" s="69"/>
      <c r="F527" s="69"/>
      <c r="G527" s="69"/>
      <c r="H527" s="69"/>
      <c r="I527" s="69"/>
    </row>
    <row r="528" spans="2:9" ht="15">
      <c r="B528" s="69"/>
      <c r="C528" s="69"/>
      <c r="D528" s="69"/>
      <c r="E528" s="69"/>
      <c r="F528" s="69"/>
      <c r="G528" s="69"/>
      <c r="H528" s="69"/>
      <c r="I528" s="69"/>
    </row>
    <row r="529" spans="2:9" ht="15">
      <c r="B529" s="69"/>
      <c r="C529" s="69"/>
      <c r="D529" s="69"/>
      <c r="E529" s="69"/>
      <c r="F529" s="69"/>
      <c r="G529" s="69"/>
      <c r="H529" s="69"/>
      <c r="I529" s="69"/>
    </row>
    <row r="530" spans="2:9" ht="15">
      <c r="B530" s="69"/>
      <c r="C530" s="69"/>
      <c r="D530" s="69"/>
      <c r="E530" s="69"/>
      <c r="F530" s="69"/>
      <c r="G530" s="69"/>
      <c r="H530" s="69"/>
      <c r="I530" s="69"/>
    </row>
    <row r="531" spans="2:9" ht="15">
      <c r="B531" s="69"/>
      <c r="C531" s="69"/>
      <c r="D531" s="69"/>
      <c r="E531" s="69"/>
      <c r="F531" s="69"/>
      <c r="G531" s="69"/>
      <c r="H531" s="69"/>
      <c r="I531" s="69"/>
    </row>
    <row r="532" spans="2:9" ht="15">
      <c r="B532" s="69"/>
      <c r="C532" s="69"/>
      <c r="D532" s="69"/>
      <c r="E532" s="69"/>
      <c r="F532" s="69"/>
      <c r="G532" s="69"/>
      <c r="H532" s="69"/>
      <c r="I532" s="69"/>
    </row>
    <row r="533" spans="2:9" ht="15">
      <c r="B533" s="69"/>
      <c r="C533" s="69"/>
      <c r="D533" s="69"/>
      <c r="E533" s="69"/>
      <c r="F533" s="69"/>
      <c r="G533" s="69"/>
      <c r="H533" s="69"/>
      <c r="I533" s="69"/>
    </row>
    <row r="534" spans="2:9" ht="15">
      <c r="B534" s="69"/>
      <c r="C534" s="69"/>
      <c r="D534" s="69"/>
      <c r="E534" s="69"/>
      <c r="F534" s="69"/>
      <c r="G534" s="69"/>
      <c r="H534" s="69"/>
      <c r="I534" s="69"/>
    </row>
    <row r="535" spans="2:9" ht="15">
      <c r="B535" s="69"/>
      <c r="C535" s="69"/>
      <c r="D535" s="69"/>
      <c r="E535" s="69"/>
      <c r="F535" s="69"/>
      <c r="G535" s="69"/>
      <c r="H535" s="69"/>
      <c r="I535" s="69"/>
    </row>
    <row r="536" spans="2:9" ht="15">
      <c r="B536" s="69"/>
      <c r="C536" s="69"/>
      <c r="D536" s="69"/>
      <c r="E536" s="69"/>
      <c r="F536" s="69"/>
      <c r="G536" s="69"/>
      <c r="H536" s="69"/>
      <c r="I536" s="69"/>
    </row>
    <row r="537" spans="2:9" ht="15">
      <c r="B537" s="69"/>
      <c r="C537" s="69"/>
      <c r="D537" s="69"/>
      <c r="E537" s="69"/>
      <c r="F537" s="69"/>
      <c r="G537" s="69"/>
      <c r="H537" s="69"/>
      <c r="I537" s="69"/>
    </row>
    <row r="538" spans="2:9" ht="15">
      <c r="B538" s="69"/>
      <c r="C538" s="69"/>
      <c r="D538" s="69"/>
      <c r="E538" s="69"/>
      <c r="F538" s="69"/>
      <c r="G538" s="69"/>
      <c r="H538" s="69"/>
      <c r="I538" s="69"/>
    </row>
    <row r="539" spans="2:9" ht="15">
      <c r="B539" s="69"/>
      <c r="C539" s="69"/>
      <c r="D539" s="69"/>
      <c r="E539" s="69"/>
      <c r="F539" s="69"/>
      <c r="G539" s="69"/>
      <c r="H539" s="69"/>
      <c r="I539" s="69"/>
    </row>
    <row r="540" spans="2:9" ht="15">
      <c r="B540" s="69"/>
      <c r="C540" s="69"/>
      <c r="D540" s="69"/>
      <c r="E540" s="69"/>
      <c r="F540" s="69"/>
      <c r="G540" s="69"/>
      <c r="H540" s="69"/>
      <c r="I540" s="69"/>
    </row>
    <row r="541" spans="2:9" ht="15">
      <c r="B541" s="69"/>
      <c r="C541" s="69"/>
      <c r="D541" s="69"/>
      <c r="E541" s="69"/>
      <c r="F541" s="69"/>
      <c r="G541" s="69"/>
      <c r="H541" s="69"/>
      <c r="I541" s="69"/>
    </row>
    <row r="542" spans="2:9" ht="15">
      <c r="B542" s="69"/>
      <c r="C542" s="69"/>
      <c r="D542" s="69"/>
      <c r="E542" s="69"/>
      <c r="F542" s="69"/>
      <c r="G542" s="69"/>
      <c r="H542" s="69"/>
      <c r="I542" s="69"/>
    </row>
    <row r="543" spans="2:9" ht="15">
      <c r="B543" s="69"/>
      <c r="C543" s="69"/>
      <c r="D543" s="69"/>
      <c r="E543" s="69"/>
      <c r="F543" s="69"/>
      <c r="G543" s="69"/>
      <c r="H543" s="69"/>
      <c r="I543" s="69"/>
    </row>
    <row r="544" spans="2:9" ht="15">
      <c r="B544" s="69"/>
      <c r="C544" s="69"/>
      <c r="D544" s="69"/>
      <c r="E544" s="69"/>
      <c r="F544" s="69"/>
      <c r="G544" s="69"/>
      <c r="H544" s="69"/>
      <c r="I544" s="69"/>
    </row>
    <row r="545" spans="2:9" ht="15">
      <c r="B545" s="69"/>
      <c r="C545" s="69"/>
      <c r="D545" s="69"/>
      <c r="E545" s="69"/>
      <c r="F545" s="69"/>
      <c r="G545" s="69"/>
      <c r="H545" s="69"/>
      <c r="I545" s="69"/>
    </row>
    <row r="546" spans="2:9" ht="15">
      <c r="B546" s="69"/>
      <c r="C546" s="69"/>
      <c r="D546" s="69"/>
      <c r="E546" s="69"/>
      <c r="F546" s="69"/>
      <c r="G546" s="69"/>
      <c r="H546" s="69"/>
      <c r="I546" s="69"/>
    </row>
    <row r="547" spans="2:9" ht="15">
      <c r="B547" s="69"/>
      <c r="C547" s="69"/>
      <c r="D547" s="69"/>
      <c r="E547" s="69"/>
      <c r="F547" s="69"/>
      <c r="G547" s="69"/>
      <c r="H547" s="69"/>
      <c r="I547" s="69"/>
    </row>
    <row r="548" spans="2:9" ht="15">
      <c r="B548" s="69"/>
      <c r="C548" s="69"/>
      <c r="D548" s="69"/>
      <c r="E548" s="69"/>
      <c r="F548" s="69"/>
      <c r="G548" s="69"/>
      <c r="H548" s="69"/>
      <c r="I548" s="69"/>
    </row>
    <row r="549" spans="2:9" ht="15">
      <c r="B549" s="69"/>
      <c r="C549" s="69"/>
      <c r="D549" s="69"/>
      <c r="E549" s="69"/>
      <c r="F549" s="69"/>
      <c r="G549" s="69"/>
      <c r="H549" s="69"/>
      <c r="I549" s="69"/>
    </row>
    <row r="550" spans="2:9" ht="15">
      <c r="B550" s="69"/>
      <c r="C550" s="69"/>
      <c r="D550" s="69"/>
      <c r="E550" s="69"/>
      <c r="F550" s="69"/>
      <c r="G550" s="69"/>
      <c r="H550" s="69"/>
      <c r="I550" s="69"/>
    </row>
    <row r="551" spans="2:9" ht="15">
      <c r="B551" s="69"/>
      <c r="C551" s="69"/>
      <c r="D551" s="69"/>
      <c r="E551" s="69"/>
      <c r="F551" s="69"/>
      <c r="G551" s="69"/>
      <c r="H551" s="69"/>
      <c r="I551" s="69"/>
    </row>
    <row r="552" spans="2:9" ht="15">
      <c r="B552" s="69"/>
      <c r="C552" s="69"/>
      <c r="D552" s="69"/>
      <c r="E552" s="69"/>
      <c r="F552" s="69"/>
      <c r="G552" s="69"/>
      <c r="H552" s="69"/>
      <c r="I552" s="69"/>
    </row>
    <row r="553" spans="2:9" ht="15">
      <c r="B553" s="69"/>
      <c r="C553" s="69"/>
      <c r="D553" s="69"/>
      <c r="E553" s="69"/>
      <c r="F553" s="69"/>
      <c r="G553" s="69"/>
      <c r="H553" s="69"/>
      <c r="I553" s="69"/>
    </row>
    <row r="554" spans="2:9" ht="15">
      <c r="B554" s="69"/>
      <c r="C554" s="69"/>
      <c r="D554" s="69"/>
      <c r="E554" s="69"/>
      <c r="F554" s="69"/>
      <c r="G554" s="69"/>
      <c r="H554" s="69"/>
      <c r="I554" s="69"/>
    </row>
    <row r="555" spans="2:9" ht="15">
      <c r="B555" s="69"/>
      <c r="C555" s="69"/>
      <c r="D555" s="69"/>
      <c r="E555" s="69"/>
      <c r="F555" s="69"/>
      <c r="G555" s="69"/>
      <c r="H555" s="69"/>
      <c r="I555" s="69"/>
    </row>
    <row r="556" spans="2:9" ht="15">
      <c r="B556" s="69"/>
      <c r="C556" s="69"/>
      <c r="D556" s="69"/>
      <c r="E556" s="69"/>
      <c r="F556" s="69"/>
      <c r="G556" s="69"/>
      <c r="H556" s="69"/>
      <c r="I556" s="69"/>
    </row>
    <row r="557" spans="2:9" ht="15">
      <c r="B557" s="69"/>
      <c r="C557" s="69"/>
      <c r="D557" s="69"/>
      <c r="E557" s="69"/>
      <c r="F557" s="69"/>
      <c r="G557" s="69"/>
      <c r="H557" s="69"/>
      <c r="I557" s="69"/>
    </row>
    <row r="558" spans="2:9" ht="15">
      <c r="B558" s="69"/>
      <c r="C558" s="69"/>
      <c r="D558" s="69"/>
      <c r="E558" s="69"/>
      <c r="F558" s="69"/>
      <c r="G558" s="69"/>
      <c r="H558" s="69"/>
      <c r="I558" s="69"/>
    </row>
    <row r="559" spans="2:9" ht="15">
      <c r="B559" s="69"/>
      <c r="C559" s="69"/>
      <c r="D559" s="69"/>
      <c r="E559" s="69"/>
      <c r="F559" s="69"/>
      <c r="G559" s="69"/>
      <c r="H559" s="69"/>
      <c r="I559" s="69"/>
    </row>
    <row r="560" spans="2:9" ht="15">
      <c r="B560" s="69"/>
      <c r="C560" s="69"/>
      <c r="D560" s="69"/>
      <c r="E560" s="69"/>
      <c r="F560" s="69"/>
      <c r="G560" s="69"/>
      <c r="H560" s="69"/>
      <c r="I560" s="69"/>
    </row>
    <row r="561" spans="2:9" ht="15">
      <c r="B561" s="69"/>
      <c r="C561" s="69"/>
      <c r="D561" s="69"/>
      <c r="E561" s="69"/>
      <c r="F561" s="69"/>
      <c r="G561" s="69"/>
      <c r="H561" s="69"/>
      <c r="I561" s="69"/>
    </row>
    <row r="562" spans="2:9" ht="15">
      <c r="B562" s="69"/>
      <c r="C562" s="69"/>
      <c r="D562" s="69"/>
      <c r="E562" s="69"/>
      <c r="F562" s="69"/>
      <c r="G562" s="69"/>
      <c r="H562" s="69"/>
      <c r="I562" s="69"/>
    </row>
    <row r="563" spans="2:9" ht="15">
      <c r="B563" s="69"/>
      <c r="C563" s="69"/>
      <c r="D563" s="69"/>
      <c r="E563" s="69"/>
      <c r="F563" s="69"/>
      <c r="G563" s="69"/>
      <c r="H563" s="69"/>
      <c r="I563" s="69"/>
    </row>
    <row r="564" spans="2:9" ht="15">
      <c r="B564" s="69"/>
      <c r="C564" s="69"/>
      <c r="D564" s="69"/>
      <c r="E564" s="69"/>
      <c r="F564" s="69"/>
      <c r="G564" s="69"/>
      <c r="H564" s="69"/>
      <c r="I564" s="69"/>
    </row>
    <row r="565" spans="2:9" ht="15">
      <c r="B565" s="69"/>
      <c r="C565" s="69"/>
      <c r="D565" s="69"/>
      <c r="E565" s="69"/>
      <c r="F565" s="69"/>
      <c r="G565" s="69"/>
      <c r="H565" s="69"/>
      <c r="I565" s="69"/>
    </row>
    <row r="566" spans="2:9" ht="15">
      <c r="B566" s="69"/>
      <c r="C566" s="69"/>
      <c r="D566" s="69"/>
      <c r="E566" s="69"/>
      <c r="F566" s="69"/>
      <c r="G566" s="69"/>
      <c r="H566" s="69"/>
      <c r="I566" s="69"/>
    </row>
    <row r="567" spans="2:9" ht="15">
      <c r="B567" s="69"/>
      <c r="C567" s="69"/>
      <c r="D567" s="69"/>
      <c r="E567" s="69"/>
      <c r="F567" s="69"/>
      <c r="G567" s="69"/>
      <c r="H567" s="69"/>
      <c r="I567" s="69"/>
    </row>
    <row r="568" spans="2:9" ht="15">
      <c r="B568" s="69"/>
      <c r="C568" s="69"/>
      <c r="D568" s="69"/>
      <c r="E568" s="69"/>
      <c r="F568" s="69"/>
      <c r="G568" s="69"/>
      <c r="H568" s="69"/>
      <c r="I568" s="69"/>
    </row>
    <row r="569" spans="2:9" ht="15">
      <c r="B569" s="69"/>
      <c r="C569" s="69"/>
      <c r="D569" s="69"/>
      <c r="E569" s="69"/>
      <c r="F569" s="69"/>
      <c r="G569" s="69"/>
      <c r="H569" s="69"/>
      <c r="I569" s="69"/>
    </row>
    <row r="570" spans="2:9" ht="15">
      <c r="B570" s="69"/>
      <c r="C570" s="69"/>
      <c r="D570" s="69"/>
      <c r="E570" s="69"/>
      <c r="F570" s="69"/>
      <c r="G570" s="69"/>
      <c r="H570" s="69"/>
      <c r="I570" s="69"/>
    </row>
    <row r="571" spans="2:9" ht="15">
      <c r="B571" s="69"/>
      <c r="C571" s="69"/>
      <c r="D571" s="69"/>
      <c r="E571" s="69"/>
      <c r="F571" s="69"/>
      <c r="G571" s="69"/>
      <c r="H571" s="69"/>
      <c r="I571" s="69"/>
    </row>
    <row r="572" spans="2:9" ht="15">
      <c r="B572" s="69"/>
      <c r="C572" s="69"/>
      <c r="D572" s="69"/>
      <c r="E572" s="69"/>
      <c r="F572" s="69"/>
      <c r="G572" s="69"/>
      <c r="H572" s="69"/>
      <c r="I572" s="69"/>
    </row>
    <row r="573" spans="2:9" ht="15">
      <c r="B573" s="69"/>
      <c r="C573" s="69"/>
      <c r="D573" s="69"/>
      <c r="E573" s="69"/>
      <c r="F573" s="69"/>
      <c r="G573" s="69"/>
      <c r="H573" s="69"/>
      <c r="I573" s="69"/>
    </row>
    <row r="574" spans="2:9" ht="15">
      <c r="B574" s="69"/>
      <c r="C574" s="69"/>
      <c r="D574" s="69"/>
      <c r="E574" s="69"/>
      <c r="F574" s="69"/>
      <c r="G574" s="69"/>
      <c r="H574" s="69"/>
      <c r="I574" s="69"/>
    </row>
    <row r="575" spans="2:9" ht="15">
      <c r="B575" s="69"/>
      <c r="C575" s="69"/>
      <c r="D575" s="69"/>
      <c r="E575" s="69"/>
      <c r="F575" s="69"/>
      <c r="G575" s="69"/>
      <c r="H575" s="69"/>
      <c r="I575" s="69"/>
    </row>
    <row r="576" spans="2:9" ht="15">
      <c r="B576" s="69"/>
      <c r="C576" s="69"/>
      <c r="D576" s="69"/>
      <c r="E576" s="69"/>
      <c r="F576" s="69"/>
      <c r="G576" s="69"/>
      <c r="H576" s="69"/>
      <c r="I576" s="69"/>
    </row>
    <row r="577" spans="2:9" ht="15">
      <c r="B577" s="69"/>
      <c r="C577" s="69"/>
      <c r="D577" s="69"/>
      <c r="E577" s="69"/>
      <c r="F577" s="69"/>
      <c r="G577" s="69"/>
      <c r="H577" s="69"/>
      <c r="I577" s="69"/>
    </row>
    <row r="578" spans="2:9" ht="15">
      <c r="B578" s="69"/>
      <c r="C578" s="69"/>
      <c r="D578" s="69"/>
      <c r="E578" s="69"/>
      <c r="F578" s="69"/>
      <c r="G578" s="69"/>
      <c r="H578" s="69"/>
      <c r="I578" s="69"/>
    </row>
    <row r="579" spans="2:9" ht="15">
      <c r="B579" s="69"/>
      <c r="C579" s="69"/>
      <c r="D579" s="69"/>
      <c r="E579" s="69"/>
      <c r="F579" s="69"/>
      <c r="G579" s="69"/>
      <c r="H579" s="69"/>
      <c r="I579" s="69"/>
    </row>
    <row r="580" spans="2:9" ht="15">
      <c r="B580" s="69"/>
      <c r="C580" s="69"/>
      <c r="D580" s="69"/>
      <c r="E580" s="69"/>
      <c r="F580" s="69"/>
      <c r="G580" s="69"/>
      <c r="H580" s="69"/>
      <c r="I580" s="69"/>
    </row>
    <row r="581" spans="2:9" ht="15">
      <c r="B581" s="69"/>
      <c r="C581" s="69"/>
      <c r="D581" s="69"/>
      <c r="E581" s="69"/>
      <c r="F581" s="69"/>
      <c r="G581" s="69"/>
      <c r="H581" s="69"/>
      <c r="I581" s="69"/>
    </row>
    <row r="582" spans="2:9" ht="15">
      <c r="B582" s="69"/>
      <c r="C582" s="69"/>
      <c r="D582" s="69"/>
      <c r="E582" s="69"/>
      <c r="F582" s="69"/>
      <c r="G582" s="69"/>
      <c r="H582" s="69"/>
      <c r="I582" s="69"/>
    </row>
    <row r="583" spans="2:9" ht="15">
      <c r="B583" s="69"/>
      <c r="C583" s="69"/>
      <c r="D583" s="69"/>
      <c r="E583" s="69"/>
      <c r="F583" s="69"/>
      <c r="G583" s="69"/>
      <c r="H583" s="69"/>
      <c r="I583" s="69"/>
    </row>
    <row r="584" spans="2:9" ht="15">
      <c r="B584" s="69"/>
      <c r="C584" s="69"/>
      <c r="D584" s="69"/>
      <c r="E584" s="69"/>
      <c r="F584" s="69"/>
      <c r="G584" s="69"/>
      <c r="H584" s="69"/>
      <c r="I584" s="69"/>
    </row>
    <row r="585" spans="2:9" ht="15">
      <c r="B585" s="69"/>
      <c r="C585" s="69"/>
      <c r="D585" s="69"/>
      <c r="E585" s="69"/>
      <c r="F585" s="69"/>
      <c r="G585" s="69"/>
      <c r="H585" s="69"/>
      <c r="I585" s="69"/>
    </row>
    <row r="586" spans="2:9" ht="15">
      <c r="B586" s="69"/>
      <c r="C586" s="69"/>
      <c r="D586" s="69"/>
      <c r="E586" s="69"/>
      <c r="F586" s="69"/>
      <c r="G586" s="69"/>
      <c r="H586" s="69"/>
      <c r="I586" s="69"/>
    </row>
    <row r="587" spans="2:9" ht="15">
      <c r="B587" s="69"/>
      <c r="C587" s="69"/>
      <c r="D587" s="69"/>
      <c r="E587" s="69"/>
      <c r="F587" s="69"/>
      <c r="G587" s="69"/>
      <c r="H587" s="69"/>
      <c r="I587" s="69"/>
    </row>
    <row r="588" spans="2:9" ht="15">
      <c r="B588" s="69"/>
      <c r="C588" s="69"/>
      <c r="D588" s="69"/>
      <c r="E588" s="69"/>
      <c r="F588" s="69"/>
      <c r="G588" s="69"/>
      <c r="H588" s="69"/>
      <c r="I588" s="69"/>
    </row>
    <row r="589" spans="2:9" ht="15">
      <c r="B589" s="69"/>
      <c r="C589" s="69"/>
      <c r="D589" s="69"/>
      <c r="E589" s="69"/>
      <c r="F589" s="69"/>
      <c r="G589" s="69"/>
      <c r="H589" s="69"/>
      <c r="I589" s="69"/>
    </row>
    <row r="590" spans="2:9" ht="15">
      <c r="B590" s="69"/>
      <c r="C590" s="69"/>
      <c r="D590" s="69"/>
      <c r="E590" s="69"/>
      <c r="F590" s="69"/>
      <c r="G590" s="69"/>
      <c r="H590" s="69"/>
      <c r="I590" s="69"/>
    </row>
    <row r="591" spans="2:9" ht="15">
      <c r="B591" s="69"/>
      <c r="C591" s="69"/>
      <c r="D591" s="69"/>
      <c r="E591" s="69"/>
      <c r="F591" s="69"/>
      <c r="G591" s="69"/>
      <c r="H591" s="69"/>
      <c r="I591" s="69"/>
    </row>
    <row r="592" spans="2:9" ht="15">
      <c r="B592" s="69"/>
      <c r="C592" s="69"/>
      <c r="D592" s="69"/>
      <c r="E592" s="69"/>
      <c r="F592" s="69"/>
      <c r="G592" s="69"/>
      <c r="H592" s="69"/>
      <c r="I592" s="69"/>
    </row>
    <row r="593" spans="2:9" ht="15">
      <c r="B593" s="69"/>
      <c r="C593" s="69"/>
      <c r="D593" s="69"/>
      <c r="E593" s="69"/>
      <c r="F593" s="69"/>
      <c r="G593" s="69"/>
      <c r="H593" s="69"/>
      <c r="I593" s="69"/>
    </row>
    <row r="594" spans="2:9" ht="15">
      <c r="B594" s="69"/>
      <c r="C594" s="69"/>
      <c r="D594" s="69"/>
      <c r="E594" s="69"/>
      <c r="F594" s="69"/>
      <c r="G594" s="69"/>
      <c r="H594" s="69"/>
      <c r="I594" s="69"/>
    </row>
    <row r="595" spans="2:9" ht="15">
      <c r="B595" s="69"/>
      <c r="C595" s="69"/>
      <c r="D595" s="69"/>
      <c r="E595" s="69"/>
      <c r="F595" s="69"/>
      <c r="G595" s="69"/>
      <c r="H595" s="69"/>
      <c r="I595" s="69"/>
    </row>
    <row r="596" spans="2:9" ht="15">
      <c r="B596" s="69"/>
      <c r="C596" s="69"/>
      <c r="D596" s="69"/>
      <c r="E596" s="69"/>
      <c r="F596" s="69"/>
      <c r="G596" s="69"/>
      <c r="H596" s="69"/>
      <c r="I596" s="69"/>
    </row>
    <row r="597" spans="2:9" ht="15">
      <c r="B597" s="69"/>
      <c r="C597" s="69"/>
      <c r="D597" s="69"/>
      <c r="E597" s="69"/>
      <c r="F597" s="69"/>
      <c r="G597" s="69"/>
      <c r="H597" s="69"/>
      <c r="I597" s="69"/>
    </row>
    <row r="598" spans="2:9" ht="15">
      <c r="B598" s="69"/>
      <c r="C598" s="69"/>
      <c r="D598" s="69"/>
      <c r="E598" s="69"/>
      <c r="F598" s="69"/>
      <c r="G598" s="69"/>
      <c r="H598" s="69"/>
      <c r="I598" s="69"/>
    </row>
    <row r="599" spans="2:9" ht="15">
      <c r="B599" s="69"/>
      <c r="C599" s="69"/>
      <c r="D599" s="69"/>
      <c r="E599" s="69"/>
      <c r="F599" s="69"/>
      <c r="G599" s="69"/>
      <c r="H599" s="69"/>
      <c r="I599" s="69"/>
    </row>
    <row r="600" spans="2:9" ht="15">
      <c r="B600" s="69"/>
      <c r="C600" s="69"/>
      <c r="D600" s="69"/>
      <c r="E600" s="69"/>
      <c r="F600" s="69"/>
      <c r="G600" s="69"/>
      <c r="H600" s="69"/>
      <c r="I600" s="69"/>
    </row>
    <row r="601" spans="2:9" ht="15">
      <c r="B601" s="69"/>
      <c r="C601" s="69"/>
      <c r="D601" s="69"/>
      <c r="E601" s="69"/>
      <c r="F601" s="69"/>
      <c r="G601" s="69"/>
      <c r="H601" s="69"/>
      <c r="I601" s="69"/>
    </row>
    <row r="602" spans="2:9" ht="15">
      <c r="B602" s="69"/>
      <c r="C602" s="69"/>
      <c r="D602" s="69"/>
      <c r="E602" s="69"/>
      <c r="F602" s="69"/>
      <c r="G602" s="69"/>
      <c r="H602" s="69"/>
      <c r="I602" s="69"/>
    </row>
    <row r="603" spans="2:9" ht="15">
      <c r="B603" s="69"/>
      <c r="C603" s="69"/>
      <c r="D603" s="69"/>
      <c r="E603" s="69"/>
      <c r="F603" s="69"/>
      <c r="G603" s="69"/>
      <c r="H603" s="69"/>
      <c r="I603" s="69"/>
    </row>
    <row r="604" spans="2:9" ht="15">
      <c r="B604" s="69"/>
      <c r="C604" s="69"/>
      <c r="D604" s="69"/>
      <c r="E604" s="69"/>
      <c r="F604" s="69"/>
      <c r="G604" s="69"/>
      <c r="H604" s="69"/>
      <c r="I604" s="69"/>
    </row>
    <row r="605" spans="2:9" ht="15">
      <c r="B605" s="69"/>
      <c r="C605" s="69"/>
      <c r="D605" s="69"/>
      <c r="E605" s="69"/>
      <c r="F605" s="69"/>
      <c r="G605" s="69"/>
      <c r="H605" s="69"/>
      <c r="I605" s="69"/>
    </row>
    <row r="606" spans="2:9" ht="15">
      <c r="B606" s="69"/>
      <c r="C606" s="69"/>
      <c r="D606" s="69"/>
      <c r="E606" s="69"/>
      <c r="F606" s="69"/>
      <c r="G606" s="69"/>
      <c r="H606" s="69"/>
      <c r="I606" s="69"/>
    </row>
    <row r="607" spans="2:9" ht="15">
      <c r="B607" s="69"/>
      <c r="C607" s="69"/>
      <c r="D607" s="69"/>
      <c r="E607" s="69"/>
      <c r="F607" s="69"/>
      <c r="G607" s="69"/>
      <c r="H607" s="69"/>
      <c r="I607" s="69"/>
    </row>
    <row r="608" spans="2:9" ht="15">
      <c r="B608" s="69"/>
      <c r="C608" s="69"/>
      <c r="D608" s="69"/>
      <c r="E608" s="69"/>
      <c r="F608" s="69"/>
      <c r="G608" s="69"/>
      <c r="H608" s="69"/>
      <c r="I608" s="69"/>
    </row>
    <row r="609" spans="2:9" ht="15">
      <c r="B609" s="69"/>
      <c r="C609" s="69"/>
      <c r="D609" s="69"/>
      <c r="E609" s="69"/>
      <c r="F609" s="69"/>
      <c r="G609" s="69"/>
      <c r="H609" s="69"/>
      <c r="I609" s="69"/>
    </row>
    <row r="610" spans="2:9" ht="15">
      <c r="B610" s="69"/>
      <c r="C610" s="69"/>
      <c r="D610" s="69"/>
      <c r="E610" s="69"/>
      <c r="F610" s="69"/>
      <c r="G610" s="69"/>
      <c r="H610" s="69"/>
      <c r="I610" s="69"/>
    </row>
    <row r="611" spans="2:9" ht="15">
      <c r="B611" s="69"/>
      <c r="C611" s="69"/>
      <c r="D611" s="69"/>
      <c r="E611" s="69"/>
      <c r="F611" s="69"/>
      <c r="G611" s="69"/>
      <c r="H611" s="69"/>
      <c r="I611" s="69"/>
    </row>
    <row r="612" spans="2:9" ht="15">
      <c r="B612" s="69"/>
      <c r="C612" s="69"/>
      <c r="D612" s="69"/>
      <c r="E612" s="69"/>
      <c r="F612" s="69"/>
      <c r="G612" s="69"/>
      <c r="H612" s="69"/>
      <c r="I612" s="69"/>
    </row>
    <row r="613" spans="2:9" ht="15">
      <c r="B613" s="69"/>
      <c r="C613" s="69"/>
      <c r="D613" s="69"/>
      <c r="E613" s="69"/>
      <c r="F613" s="69"/>
      <c r="G613" s="69"/>
      <c r="H613" s="69"/>
      <c r="I613" s="69"/>
    </row>
    <row r="614" spans="2:9" ht="15">
      <c r="B614" s="69"/>
      <c r="C614" s="69"/>
      <c r="D614" s="69"/>
      <c r="E614" s="69"/>
      <c r="F614" s="69"/>
      <c r="G614" s="69"/>
      <c r="H614" s="69"/>
      <c r="I614" s="69"/>
    </row>
    <row r="615" spans="2:9" ht="15">
      <c r="B615" s="69"/>
      <c r="C615" s="69"/>
      <c r="D615" s="69"/>
      <c r="E615" s="69"/>
      <c r="F615" s="69"/>
      <c r="G615" s="69"/>
      <c r="H615" s="69"/>
      <c r="I615" s="69"/>
    </row>
    <row r="616" spans="2:9" ht="15">
      <c r="B616" s="69"/>
      <c r="C616" s="69"/>
      <c r="D616" s="69"/>
      <c r="E616" s="69"/>
      <c r="F616" s="69"/>
      <c r="G616" s="69"/>
      <c r="H616" s="69"/>
      <c r="I616" s="69"/>
    </row>
    <row r="617" spans="2:9" ht="15">
      <c r="B617" s="69"/>
      <c r="C617" s="69"/>
      <c r="D617" s="69"/>
      <c r="E617" s="69"/>
      <c r="F617" s="69"/>
      <c r="G617" s="69"/>
      <c r="H617" s="69"/>
      <c r="I617" s="69"/>
    </row>
    <row r="618" spans="2:9" ht="15">
      <c r="B618" s="69"/>
      <c r="C618" s="69"/>
      <c r="D618" s="69"/>
      <c r="E618" s="69"/>
      <c r="F618" s="69"/>
      <c r="G618" s="69"/>
      <c r="H618" s="69"/>
      <c r="I618" s="69"/>
    </row>
    <row r="619" spans="2:9" ht="15">
      <c r="B619" s="69"/>
      <c r="C619" s="69"/>
      <c r="D619" s="69"/>
      <c r="E619" s="69"/>
      <c r="F619" s="69"/>
      <c r="G619" s="69"/>
      <c r="H619" s="69"/>
      <c r="I619" s="69"/>
    </row>
    <row r="620" spans="2:9" ht="15">
      <c r="B620" s="69"/>
      <c r="C620" s="69"/>
      <c r="D620" s="69"/>
      <c r="E620" s="69"/>
      <c r="F620" s="69"/>
      <c r="G620" s="69"/>
      <c r="H620" s="69"/>
      <c r="I620" s="69"/>
    </row>
    <row r="621" spans="2:9" ht="15">
      <c r="B621" s="69"/>
      <c r="C621" s="69"/>
      <c r="D621" s="69"/>
      <c r="E621" s="69"/>
      <c r="F621" s="69"/>
      <c r="G621" s="69"/>
      <c r="H621" s="69"/>
      <c r="I621" s="69"/>
    </row>
    <row r="622" spans="2:9" ht="15">
      <c r="B622" s="69"/>
      <c r="C622" s="69"/>
      <c r="D622" s="69"/>
      <c r="E622" s="69"/>
      <c r="F622" s="69"/>
      <c r="G622" s="69"/>
      <c r="H622" s="69"/>
      <c r="I622" s="69"/>
    </row>
    <row r="623" spans="2:9" ht="15">
      <c r="B623" s="69"/>
      <c r="C623" s="69"/>
      <c r="D623" s="69"/>
      <c r="E623" s="69"/>
      <c r="F623" s="69"/>
      <c r="G623" s="69"/>
      <c r="H623" s="69"/>
      <c r="I623" s="69"/>
    </row>
    <row r="624" spans="2:9" ht="15">
      <c r="B624" s="69"/>
      <c r="C624" s="69"/>
      <c r="D624" s="69"/>
      <c r="E624" s="69"/>
      <c r="F624" s="69"/>
      <c r="G624" s="69"/>
      <c r="H624" s="69"/>
      <c r="I624" s="69"/>
    </row>
    <row r="625" spans="2:9" ht="15">
      <c r="B625" s="69"/>
      <c r="C625" s="69"/>
      <c r="D625" s="69"/>
      <c r="E625" s="69"/>
      <c r="F625" s="69"/>
      <c r="G625" s="69"/>
      <c r="H625" s="69"/>
      <c r="I625" s="69"/>
    </row>
    <row r="626" spans="2:9" ht="15">
      <c r="B626" s="69"/>
      <c r="C626" s="69"/>
      <c r="D626" s="69"/>
      <c r="E626" s="69"/>
      <c r="F626" s="69"/>
      <c r="G626" s="69"/>
      <c r="H626" s="69"/>
      <c r="I626" s="69"/>
    </row>
    <row r="627" spans="2:9" ht="15">
      <c r="B627" s="69"/>
      <c r="C627" s="69"/>
      <c r="D627" s="69"/>
      <c r="E627" s="69"/>
      <c r="F627" s="69"/>
      <c r="G627" s="69"/>
      <c r="H627" s="69"/>
      <c r="I627" s="69"/>
    </row>
    <row r="628" spans="2:9" ht="15">
      <c r="B628" s="69"/>
      <c r="C628" s="69"/>
      <c r="D628" s="69"/>
      <c r="E628" s="69"/>
      <c r="F628" s="69"/>
      <c r="G628" s="69"/>
      <c r="H628" s="69"/>
      <c r="I628" s="69"/>
    </row>
    <row r="629" spans="2:9" ht="15">
      <c r="B629" s="69"/>
      <c r="C629" s="69"/>
      <c r="D629" s="69"/>
      <c r="E629" s="69"/>
      <c r="F629" s="69"/>
      <c r="G629" s="69"/>
      <c r="H629" s="69"/>
      <c r="I629" s="69"/>
    </row>
    <row r="630" spans="2:9" ht="15">
      <c r="B630" s="69"/>
      <c r="C630" s="69"/>
      <c r="D630" s="69"/>
      <c r="E630" s="69"/>
      <c r="F630" s="69"/>
      <c r="G630" s="69"/>
      <c r="H630" s="69"/>
      <c r="I630" s="69"/>
    </row>
    <row r="631" spans="2:9" ht="15">
      <c r="B631" s="69"/>
      <c r="C631" s="69"/>
      <c r="D631" s="69"/>
      <c r="E631" s="69"/>
      <c r="F631" s="69"/>
      <c r="G631" s="69"/>
      <c r="H631" s="69"/>
      <c r="I631" s="69"/>
    </row>
    <row r="632" spans="2:9" ht="15">
      <c r="B632" s="69"/>
      <c r="C632" s="69"/>
      <c r="D632" s="69"/>
      <c r="E632" s="69"/>
      <c r="F632" s="69"/>
      <c r="G632" s="69"/>
      <c r="H632" s="69"/>
      <c r="I632" s="69"/>
    </row>
    <row r="633" spans="2:9" ht="15">
      <c r="B633" s="69"/>
      <c r="C633" s="69"/>
      <c r="D633" s="69"/>
      <c r="E633" s="69"/>
      <c r="F633" s="69"/>
      <c r="G633" s="69"/>
      <c r="H633" s="69"/>
      <c r="I633" s="69"/>
    </row>
    <row r="634" spans="2:9" ht="15">
      <c r="B634" s="69"/>
      <c r="C634" s="69"/>
      <c r="D634" s="69"/>
      <c r="E634" s="69"/>
      <c r="F634" s="69"/>
      <c r="G634" s="69"/>
      <c r="H634" s="69"/>
      <c r="I634" s="69"/>
    </row>
    <row r="635" spans="2:9" ht="15">
      <c r="B635" s="69"/>
      <c r="C635" s="69"/>
      <c r="D635" s="69"/>
      <c r="E635" s="69"/>
      <c r="F635" s="69"/>
      <c r="G635" s="69"/>
      <c r="H635" s="69"/>
      <c r="I635" s="69"/>
    </row>
    <row r="636" spans="2:9" ht="15">
      <c r="B636" s="69"/>
      <c r="C636" s="69"/>
      <c r="D636" s="69"/>
      <c r="E636" s="69"/>
      <c r="F636" s="69"/>
      <c r="G636" s="69"/>
      <c r="H636" s="69"/>
      <c r="I636" s="69"/>
    </row>
    <row r="637" spans="2:9" ht="15">
      <c r="B637" s="69"/>
      <c r="C637" s="69"/>
      <c r="D637" s="69"/>
      <c r="E637" s="69"/>
      <c r="F637" s="69"/>
      <c r="G637" s="69"/>
      <c r="H637" s="69"/>
      <c r="I637" s="69"/>
    </row>
    <row r="638" spans="2:9" ht="15">
      <c r="B638" s="69"/>
      <c r="C638" s="69"/>
      <c r="D638" s="69"/>
      <c r="E638" s="69"/>
      <c r="F638" s="69"/>
      <c r="G638" s="69"/>
      <c r="H638" s="69"/>
      <c r="I638" s="69"/>
    </row>
    <row r="639" spans="2:9" ht="15">
      <c r="B639" s="69"/>
      <c r="C639" s="69"/>
      <c r="D639" s="69"/>
      <c r="E639" s="69"/>
      <c r="F639" s="69"/>
      <c r="G639" s="69"/>
      <c r="H639" s="69"/>
      <c r="I639" s="69"/>
    </row>
  </sheetData>
  <sheetProtection/>
  <mergeCells count="3">
    <mergeCell ref="A1:I1"/>
    <mergeCell ref="A7:I7"/>
    <mergeCell ref="A8:I8"/>
  </mergeCells>
  <conditionalFormatting sqref="C15:I28">
    <cfRule type="cellIs" priority="1" dxfId="21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6.75390625" style="334" customWidth="1"/>
    <col min="5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1"/>
      <c r="D2" s="11"/>
      <c r="F2" s="268" t="s">
        <v>1051</v>
      </c>
    </row>
    <row r="3" spans="1:7" ht="15">
      <c r="A3" s="14" t="s">
        <v>1085</v>
      </c>
      <c r="B3" s="10"/>
      <c r="C3" s="10"/>
      <c r="D3" s="10"/>
      <c r="E3" s="12" t="s">
        <v>1086</v>
      </c>
      <c r="F3" s="13" t="s">
        <v>838</v>
      </c>
      <c r="G3" s="10"/>
    </row>
    <row r="4" spans="1:7" ht="15">
      <c r="A4" s="9" t="e">
        <f>#REF!</f>
        <v>#REF!</v>
      </c>
      <c r="B4" s="10"/>
      <c r="C4" s="10"/>
      <c r="D4" s="10"/>
      <c r="E4" s="15" t="e">
        <f>#REF!</f>
        <v>#REF!</v>
      </c>
      <c r="F4" s="15" t="e">
        <f>#REF!</f>
        <v>#REF!</v>
      </c>
      <c r="G4" s="10"/>
    </row>
    <row r="5" spans="1:9" ht="15.75" customHeight="1">
      <c r="A5" s="14" t="s">
        <v>837</v>
      </c>
      <c r="B5" s="10"/>
      <c r="C5" s="10"/>
      <c r="D5" s="10"/>
      <c r="E5" s="10"/>
      <c r="F5" s="10"/>
      <c r="G5" s="10"/>
      <c r="H5" s="10"/>
      <c r="I5" s="10"/>
    </row>
    <row r="6" spans="1:6" ht="19.5" customHeight="1">
      <c r="A6" s="685" t="s">
        <v>1052</v>
      </c>
      <c r="B6" s="685"/>
      <c r="C6" s="685"/>
      <c r="D6" s="685"/>
      <c r="E6" s="685"/>
      <c r="F6" s="685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/>
      <c r="C9" s="18"/>
      <c r="E9" s="18"/>
      <c r="F9" s="243" t="s">
        <v>314</v>
      </c>
    </row>
    <row r="10" spans="1:6" s="24" customFormat="1" ht="10.5" customHeight="1">
      <c r="A10" s="335" t="s">
        <v>315</v>
      </c>
      <c r="B10" s="75"/>
      <c r="C10" s="336"/>
      <c r="D10" s="245" t="s">
        <v>1089</v>
      </c>
      <c r="E10" s="21" t="s">
        <v>409</v>
      </c>
      <c r="F10" s="23"/>
    </row>
    <row r="11" spans="1:6" s="24" customFormat="1" ht="10.5" customHeight="1">
      <c r="A11" s="77"/>
      <c r="B11" s="78"/>
      <c r="C11" s="79"/>
      <c r="D11" s="337"/>
      <c r="E11" s="36" t="s">
        <v>1053</v>
      </c>
      <c r="F11" s="37" t="s">
        <v>1054</v>
      </c>
    </row>
    <row r="12" spans="1:6" s="24" customFormat="1" ht="10.5" customHeight="1">
      <c r="A12" s="116" t="s">
        <v>845</v>
      </c>
      <c r="B12" s="117"/>
      <c r="C12" s="118"/>
      <c r="D12" s="338" t="s">
        <v>1096</v>
      </c>
      <c r="E12" s="39">
        <v>1</v>
      </c>
      <c r="F12" s="40">
        <v>2</v>
      </c>
    </row>
    <row r="13" spans="1:6" s="43" customFormat="1" ht="12" customHeight="1">
      <c r="A13" s="80" t="s">
        <v>1055</v>
      </c>
      <c r="B13" s="87"/>
      <c r="C13" s="88"/>
      <c r="D13" s="339"/>
      <c r="E13" s="1"/>
      <c r="F13" s="2"/>
    </row>
    <row r="14" spans="1:6" s="43" customFormat="1" ht="12" customHeight="1">
      <c r="A14" s="81" t="s">
        <v>1056</v>
      </c>
      <c r="B14" s="91"/>
      <c r="C14" s="100"/>
      <c r="D14" s="256">
        <v>5001</v>
      </c>
      <c r="E14" s="302" t="e">
        <f>#REF!</f>
        <v>#REF!</v>
      </c>
      <c r="F14" s="303" t="e">
        <f>#REF!</f>
        <v>#REF!</v>
      </c>
    </row>
    <row r="15" spans="1:6" s="43" customFormat="1" ht="12" customHeight="1">
      <c r="A15" s="84" t="s">
        <v>1057</v>
      </c>
      <c r="B15" s="92"/>
      <c r="C15" s="93"/>
      <c r="D15" s="257">
        <v>5002</v>
      </c>
      <c r="E15" s="259" t="e">
        <f>#REF!</f>
        <v>#REF!</v>
      </c>
      <c r="F15" s="232" t="e">
        <f>#REF!</f>
        <v>#REF!</v>
      </c>
    </row>
    <row r="16" spans="1:6" s="43" customFormat="1" ht="12" customHeight="1">
      <c r="A16" s="82" t="s">
        <v>1058</v>
      </c>
      <c r="B16" s="94"/>
      <c r="C16" s="95"/>
      <c r="D16" s="340">
        <v>5003</v>
      </c>
      <c r="E16" s="259" t="e">
        <f>#REF!</f>
        <v>#REF!</v>
      </c>
      <c r="F16" s="232" t="e">
        <f>#REF!</f>
        <v>#REF!</v>
      </c>
    </row>
    <row r="17" spans="1:6" s="43" customFormat="1" ht="12">
      <c r="A17" s="82" t="s">
        <v>1059</v>
      </c>
      <c r="B17" s="94"/>
      <c r="C17" s="95"/>
      <c r="D17" s="257">
        <v>5004</v>
      </c>
      <c r="E17" s="259" t="e">
        <f>#REF!</f>
        <v>#REF!</v>
      </c>
      <c r="F17" s="232" t="e">
        <f>#REF!</f>
        <v>#REF!</v>
      </c>
    </row>
    <row r="18" spans="1:6" s="43" customFormat="1" ht="12">
      <c r="A18" s="82" t="s">
        <v>681</v>
      </c>
      <c r="B18" s="94"/>
      <c r="C18" s="95"/>
      <c r="D18" s="340">
        <v>5005</v>
      </c>
      <c r="E18" s="259" t="e">
        <f>#REF!</f>
        <v>#REF!</v>
      </c>
      <c r="F18" s="232" t="e">
        <f>#REF!</f>
        <v>#REF!</v>
      </c>
    </row>
    <row r="19" spans="1:6" s="43" customFormat="1" ht="12">
      <c r="A19" s="81" t="s">
        <v>682</v>
      </c>
      <c r="B19" s="97"/>
      <c r="C19" s="98"/>
      <c r="D19" s="261">
        <v>5010</v>
      </c>
      <c r="E19" s="302" t="e">
        <f>#REF!</f>
        <v>#REF!</v>
      </c>
      <c r="F19" s="303" t="e">
        <f>#REF!</f>
        <v>#REF!</v>
      </c>
    </row>
    <row r="20" spans="1:6" s="43" customFormat="1" ht="12">
      <c r="A20" s="84" t="s">
        <v>1057</v>
      </c>
      <c r="B20" s="92"/>
      <c r="C20" s="93"/>
      <c r="D20" s="257">
        <v>5011</v>
      </c>
      <c r="E20" s="259" t="e">
        <f>#REF!</f>
        <v>#REF!</v>
      </c>
      <c r="F20" s="232" t="e">
        <f>#REF!</f>
        <v>#REF!</v>
      </c>
    </row>
    <row r="21" spans="1:6" s="43" customFormat="1" ht="12">
      <c r="A21" s="82" t="s">
        <v>1058</v>
      </c>
      <c r="B21" s="94"/>
      <c r="C21" s="95"/>
      <c r="D21" s="340">
        <v>5012</v>
      </c>
      <c r="E21" s="259" t="e">
        <f>#REF!</f>
        <v>#REF!</v>
      </c>
      <c r="F21" s="232" t="e">
        <f>#REF!</f>
        <v>#REF!</v>
      </c>
    </row>
    <row r="22" spans="1:6" s="43" customFormat="1" ht="12">
      <c r="A22" s="82" t="s">
        <v>1059</v>
      </c>
      <c r="B22" s="94"/>
      <c r="C22" s="95"/>
      <c r="D22" s="257">
        <v>5013</v>
      </c>
      <c r="E22" s="259" t="e">
        <f>#REF!</f>
        <v>#REF!</v>
      </c>
      <c r="F22" s="232" t="e">
        <f>#REF!</f>
        <v>#REF!</v>
      </c>
    </row>
    <row r="23" spans="1:6" s="43" customFormat="1" ht="12">
      <c r="A23" s="82" t="s">
        <v>681</v>
      </c>
      <c r="B23" s="94"/>
      <c r="C23" s="95"/>
      <c r="D23" s="340">
        <v>5014</v>
      </c>
      <c r="E23" s="259" t="e">
        <f>#REF!</f>
        <v>#REF!</v>
      </c>
      <c r="F23" s="232" t="e">
        <f>#REF!</f>
        <v>#REF!</v>
      </c>
    </row>
    <row r="24" spans="1:6" s="43" customFormat="1" ht="12">
      <c r="A24" s="82" t="s">
        <v>683</v>
      </c>
      <c r="B24" s="94"/>
      <c r="C24" s="95"/>
      <c r="D24" s="340">
        <v>5020</v>
      </c>
      <c r="E24" s="259" t="e">
        <f>#REF!</f>
        <v>#REF!</v>
      </c>
      <c r="F24" s="232" t="e">
        <f>#REF!</f>
        <v>#REF!</v>
      </c>
    </row>
    <row r="25" spans="1:6" s="43" customFormat="1" ht="12">
      <c r="A25" s="82" t="s">
        <v>684</v>
      </c>
      <c r="B25" s="94"/>
      <c r="C25" s="95"/>
      <c r="D25" s="340">
        <v>5021</v>
      </c>
      <c r="E25" s="259" t="e">
        <f>#REF!</f>
        <v>#REF!</v>
      </c>
      <c r="F25" s="232" t="e">
        <f>#REF!</f>
        <v>#REF!</v>
      </c>
    </row>
    <row r="26" spans="1:6" s="43" customFormat="1" ht="12">
      <c r="A26" s="82" t="s">
        <v>685</v>
      </c>
      <c r="B26" s="94"/>
      <c r="C26" s="95"/>
      <c r="D26" s="340">
        <v>5022</v>
      </c>
      <c r="E26" s="259" t="e">
        <f>#REF!</f>
        <v>#REF!</v>
      </c>
      <c r="F26" s="232" t="e">
        <f>#REF!</f>
        <v>#REF!</v>
      </c>
    </row>
    <row r="27" spans="1:6" s="43" customFormat="1" ht="12">
      <c r="A27" s="82" t="s">
        <v>686</v>
      </c>
      <c r="B27" s="94"/>
      <c r="C27" s="95"/>
      <c r="D27" s="340">
        <v>5023</v>
      </c>
      <c r="E27" s="259" t="e">
        <f>#REF!</f>
        <v>#REF!</v>
      </c>
      <c r="F27" s="232" t="e">
        <f>#REF!</f>
        <v>#REF!</v>
      </c>
    </row>
    <row r="28" spans="1:66" s="43" customFormat="1" ht="12">
      <c r="A28" s="85" t="s">
        <v>687</v>
      </c>
      <c r="B28" s="91"/>
      <c r="C28" s="90"/>
      <c r="D28" s="287">
        <v>5030</v>
      </c>
      <c r="E28" s="62" t="e">
        <f>E14+E19+E24+E25+E26+E27</f>
        <v>#REF!</v>
      </c>
      <c r="F28" s="8" t="e">
        <f>F14+F19+F24+F25+F26+F27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" s="43" customFormat="1" ht="12">
      <c r="A29" s="80" t="s">
        <v>688</v>
      </c>
      <c r="B29" s="99"/>
      <c r="C29" s="98"/>
      <c r="D29" s="261"/>
      <c r="E29" s="302"/>
      <c r="F29" s="303"/>
    </row>
    <row r="30" spans="1:6" s="43" customFormat="1" ht="12">
      <c r="A30" s="84" t="s">
        <v>689</v>
      </c>
      <c r="B30" s="92"/>
      <c r="C30" s="93"/>
      <c r="D30" s="257">
        <v>5031</v>
      </c>
      <c r="E30" s="259" t="e">
        <f>#REF!</f>
        <v>#REF!</v>
      </c>
      <c r="F30" s="232" t="e">
        <f>#REF!</f>
        <v>#REF!</v>
      </c>
    </row>
    <row r="31" spans="1:6" s="43" customFormat="1" ht="12">
      <c r="A31" s="82" t="s">
        <v>690</v>
      </c>
      <c r="B31" s="94"/>
      <c r="C31" s="95"/>
      <c r="D31" s="340">
        <v>5032</v>
      </c>
      <c r="E31" s="259" t="e">
        <f>#REF!</f>
        <v>#REF!</v>
      </c>
      <c r="F31" s="232" t="e">
        <f>#REF!</f>
        <v>#REF!</v>
      </c>
    </row>
    <row r="32" spans="1:6" s="43" customFormat="1" ht="12">
      <c r="A32" s="82" t="s">
        <v>691</v>
      </c>
      <c r="B32" s="94"/>
      <c r="C32" s="95"/>
      <c r="D32" s="257">
        <v>5033</v>
      </c>
      <c r="E32" s="259" t="e">
        <f>#REF!</f>
        <v>#REF!</v>
      </c>
      <c r="F32" s="232" t="e">
        <f>#REF!</f>
        <v>#REF!</v>
      </c>
    </row>
    <row r="33" spans="1:6" s="43" customFormat="1" ht="12">
      <c r="A33" s="82" t="s">
        <v>692</v>
      </c>
      <c r="B33" s="94"/>
      <c r="C33" s="95"/>
      <c r="D33" s="340">
        <v>5034</v>
      </c>
      <c r="E33" s="259" t="e">
        <f>#REF!</f>
        <v>#REF!</v>
      </c>
      <c r="F33" s="232" t="e">
        <f>#REF!</f>
        <v>#REF!</v>
      </c>
    </row>
    <row r="34" spans="1:66" s="43" customFormat="1" ht="12">
      <c r="A34" s="86" t="s">
        <v>693</v>
      </c>
      <c r="B34" s="109"/>
      <c r="C34" s="110"/>
      <c r="D34" s="263">
        <v>5040</v>
      </c>
      <c r="E34" s="57" t="e">
        <f>SUM(E30:E33)</f>
        <v>#REF!</v>
      </c>
      <c r="F34" s="58" t="e">
        <f>SUM(F30:F33)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" s="43" customFormat="1" ht="45.75" customHeight="1">
      <c r="A35" s="43" t="e">
        <f>CONCATENATE("Date: ",#REF!)</f>
        <v>#REF!</v>
      </c>
      <c r="B35" s="43" t="s">
        <v>125</v>
      </c>
      <c r="D35" s="342"/>
      <c r="E35" s="238" t="s">
        <v>126</v>
      </c>
      <c r="F35" s="67"/>
    </row>
    <row r="36" spans="3:6" ht="15">
      <c r="C36" s="69"/>
      <c r="E36" s="69"/>
      <c r="F36" s="69"/>
    </row>
    <row r="37" spans="3:6" ht="15">
      <c r="C37" s="69"/>
      <c r="E37" s="69"/>
      <c r="F37" s="69"/>
    </row>
    <row r="38" spans="3:6" ht="15">
      <c r="C38" s="69"/>
      <c r="E38" s="69"/>
      <c r="F38" s="69"/>
    </row>
    <row r="39" spans="3:6" ht="15">
      <c r="C39" s="69"/>
      <c r="E39" s="69"/>
      <c r="F39" s="69"/>
    </row>
    <row r="40" spans="3:6" ht="15">
      <c r="C40" s="69"/>
      <c r="E40" s="69"/>
      <c r="F40" s="69"/>
    </row>
    <row r="41" spans="3:6" ht="15">
      <c r="C41" s="69"/>
      <c r="E41" s="69"/>
      <c r="F41" s="69"/>
    </row>
    <row r="42" spans="3:6" ht="15">
      <c r="C42" s="69"/>
      <c r="E42" s="69"/>
      <c r="F42" s="69"/>
    </row>
    <row r="43" spans="3:6" ht="15">
      <c r="C43" s="69"/>
      <c r="E43" s="69"/>
      <c r="F43" s="69"/>
    </row>
    <row r="44" spans="3:6" ht="15">
      <c r="C44" s="69"/>
      <c r="E44" s="69"/>
      <c r="F44" s="69"/>
    </row>
    <row r="45" spans="3:6" ht="15">
      <c r="C45" s="69"/>
      <c r="E45" s="69"/>
      <c r="F45" s="69"/>
    </row>
    <row r="46" spans="3:6" ht="15">
      <c r="C46" s="69"/>
      <c r="E46" s="69"/>
      <c r="F46" s="69"/>
    </row>
    <row r="47" spans="3:6" ht="15">
      <c r="C47" s="69"/>
      <c r="E47" s="69"/>
      <c r="F47" s="69"/>
    </row>
    <row r="48" spans="3:6" ht="15">
      <c r="C48" s="69"/>
      <c r="E48" s="69"/>
      <c r="F48" s="69"/>
    </row>
    <row r="49" spans="3:6" ht="15">
      <c r="C49" s="69"/>
      <c r="E49" s="69"/>
      <c r="F49" s="69"/>
    </row>
    <row r="50" spans="3:6" ht="15">
      <c r="C50" s="69"/>
      <c r="E50" s="69"/>
      <c r="F50" s="69"/>
    </row>
    <row r="51" spans="3:6" ht="15">
      <c r="C51" s="69"/>
      <c r="E51" s="69"/>
      <c r="F51" s="69"/>
    </row>
    <row r="52" spans="3:6" ht="15">
      <c r="C52" s="69"/>
      <c r="E52" s="69"/>
      <c r="F52" s="69"/>
    </row>
    <row r="53" spans="3:6" ht="15">
      <c r="C53" s="69"/>
      <c r="E53" s="69"/>
      <c r="F53" s="69"/>
    </row>
    <row r="54" spans="3:6" ht="15">
      <c r="C54" s="69"/>
      <c r="E54" s="69"/>
      <c r="F54" s="69"/>
    </row>
    <row r="55" spans="3:6" ht="15">
      <c r="C55" s="69"/>
      <c r="E55" s="69"/>
      <c r="F55" s="69"/>
    </row>
    <row r="56" spans="3:6" ht="15">
      <c r="C56" s="69"/>
      <c r="E56" s="69"/>
      <c r="F56" s="69"/>
    </row>
    <row r="57" spans="3:6" ht="15">
      <c r="C57" s="69"/>
      <c r="E57" s="69"/>
      <c r="F57" s="69"/>
    </row>
    <row r="58" spans="3:6" ht="15">
      <c r="C58" s="69"/>
      <c r="E58" s="69"/>
      <c r="F58" s="69"/>
    </row>
    <row r="59" spans="3:6" ht="15">
      <c r="C59" s="69"/>
      <c r="E59" s="69"/>
      <c r="F59" s="69"/>
    </row>
    <row r="60" spans="3:6" ht="15">
      <c r="C60" s="69"/>
      <c r="E60" s="69"/>
      <c r="F60" s="69"/>
    </row>
    <row r="61" spans="3:6" ht="15">
      <c r="C61" s="69"/>
      <c r="E61" s="69"/>
      <c r="F61" s="69"/>
    </row>
    <row r="62" spans="3:6" ht="15">
      <c r="C62" s="69"/>
      <c r="E62" s="69"/>
      <c r="F62" s="69"/>
    </row>
    <row r="63" spans="3:6" ht="15">
      <c r="C63" s="69"/>
      <c r="E63" s="69"/>
      <c r="F63" s="69"/>
    </row>
    <row r="64" spans="3:6" ht="15">
      <c r="C64" s="69"/>
      <c r="E64" s="69"/>
      <c r="F64" s="69"/>
    </row>
    <row r="65" spans="3:6" ht="15">
      <c r="C65" s="69"/>
      <c r="E65" s="69"/>
      <c r="F65" s="69"/>
    </row>
    <row r="66" spans="3:6" ht="15">
      <c r="C66" s="69"/>
      <c r="E66" s="69"/>
      <c r="F66" s="69"/>
    </row>
    <row r="67" spans="3:6" ht="15">
      <c r="C67" s="69"/>
      <c r="E67" s="69"/>
      <c r="F67" s="69"/>
    </row>
    <row r="68" spans="3:6" ht="15">
      <c r="C68" s="69"/>
      <c r="E68" s="69"/>
      <c r="F68" s="69"/>
    </row>
    <row r="69" spans="3:6" ht="15">
      <c r="C69" s="69"/>
      <c r="E69" s="69"/>
      <c r="F69" s="69"/>
    </row>
    <row r="70" spans="3:6" ht="15">
      <c r="C70" s="69"/>
      <c r="E70" s="69"/>
      <c r="F70" s="69"/>
    </row>
    <row r="71" spans="3:6" ht="15">
      <c r="C71" s="69"/>
      <c r="E71" s="69"/>
      <c r="F71" s="69"/>
    </row>
    <row r="72" spans="3:6" ht="15">
      <c r="C72" s="69"/>
      <c r="E72" s="69"/>
      <c r="F72" s="69"/>
    </row>
    <row r="73" spans="3:6" ht="15">
      <c r="C73" s="69"/>
      <c r="E73" s="69"/>
      <c r="F73" s="69"/>
    </row>
    <row r="74" spans="3:6" ht="15">
      <c r="C74" s="69"/>
      <c r="E74" s="69"/>
      <c r="F74" s="69"/>
    </row>
    <row r="75" spans="3:6" ht="15">
      <c r="C75" s="69"/>
      <c r="E75" s="69"/>
      <c r="F75" s="69"/>
    </row>
    <row r="76" spans="3:6" ht="15">
      <c r="C76" s="69"/>
      <c r="E76" s="69"/>
      <c r="F76" s="69"/>
    </row>
    <row r="77" spans="3:6" ht="15">
      <c r="C77" s="69"/>
      <c r="E77" s="69"/>
      <c r="F77" s="69"/>
    </row>
    <row r="78" spans="3:6" ht="15">
      <c r="C78" s="69"/>
      <c r="E78" s="69"/>
      <c r="F78" s="69"/>
    </row>
    <row r="79" spans="3:6" ht="15">
      <c r="C79" s="69"/>
      <c r="E79" s="69"/>
      <c r="F79" s="69"/>
    </row>
    <row r="80" spans="3:6" ht="15">
      <c r="C80" s="69"/>
      <c r="E80" s="69"/>
      <c r="F80" s="69"/>
    </row>
    <row r="81" spans="3:6" ht="15">
      <c r="C81" s="69"/>
      <c r="E81" s="69"/>
      <c r="F81" s="69"/>
    </row>
    <row r="82" spans="3:6" ht="15">
      <c r="C82" s="69"/>
      <c r="E82" s="69"/>
      <c r="F82" s="69"/>
    </row>
    <row r="83" spans="3:6" ht="15">
      <c r="C83" s="69"/>
      <c r="E83" s="69"/>
      <c r="F83" s="69"/>
    </row>
    <row r="84" spans="3:6" ht="15">
      <c r="C84" s="69"/>
      <c r="E84" s="69"/>
      <c r="F84" s="69"/>
    </row>
    <row r="85" spans="3:6" ht="15">
      <c r="C85" s="69"/>
      <c r="E85" s="69"/>
      <c r="F85" s="69"/>
    </row>
    <row r="86" spans="3:6" ht="15">
      <c r="C86" s="69"/>
      <c r="E86" s="69"/>
      <c r="F86" s="69"/>
    </row>
    <row r="87" spans="3:6" ht="15">
      <c r="C87" s="69"/>
      <c r="E87" s="69"/>
      <c r="F87" s="69"/>
    </row>
    <row r="88" spans="3:6" ht="15">
      <c r="C88" s="69"/>
      <c r="E88" s="69"/>
      <c r="F88" s="69"/>
    </row>
    <row r="89" spans="3:6" ht="15">
      <c r="C89" s="69"/>
      <c r="E89" s="69"/>
      <c r="F89" s="69"/>
    </row>
    <row r="90" spans="3:6" ht="15">
      <c r="C90" s="69"/>
      <c r="E90" s="69"/>
      <c r="F90" s="69"/>
    </row>
    <row r="91" spans="3:6" ht="15">
      <c r="C91" s="69"/>
      <c r="E91" s="69"/>
      <c r="F91" s="69"/>
    </row>
    <row r="92" spans="3:6" ht="15">
      <c r="C92" s="69"/>
      <c r="E92" s="69"/>
      <c r="F92" s="69"/>
    </row>
    <row r="93" spans="3:6" ht="15">
      <c r="C93" s="69"/>
      <c r="E93" s="69"/>
      <c r="F93" s="69"/>
    </row>
    <row r="94" spans="3:6" ht="15">
      <c r="C94" s="69"/>
      <c r="E94" s="69"/>
      <c r="F94" s="69"/>
    </row>
    <row r="95" spans="3:6" ht="15">
      <c r="C95" s="69"/>
      <c r="E95" s="69"/>
      <c r="F95" s="69"/>
    </row>
    <row r="96" spans="3:6" ht="15">
      <c r="C96" s="69"/>
      <c r="E96" s="69"/>
      <c r="F96" s="69"/>
    </row>
    <row r="97" spans="3:6" ht="15">
      <c r="C97" s="69"/>
      <c r="E97" s="69"/>
      <c r="F97" s="69"/>
    </row>
    <row r="98" spans="3:6" ht="15">
      <c r="C98" s="69"/>
      <c r="E98" s="69"/>
      <c r="F98" s="69"/>
    </row>
    <row r="99" spans="3:6" ht="15">
      <c r="C99" s="69"/>
      <c r="E99" s="69"/>
      <c r="F99" s="69"/>
    </row>
    <row r="100" spans="3:6" ht="15">
      <c r="C100" s="69"/>
      <c r="E100" s="69"/>
      <c r="F100" s="69"/>
    </row>
    <row r="101" spans="3:6" ht="15">
      <c r="C101" s="69"/>
      <c r="E101" s="69"/>
      <c r="F101" s="69"/>
    </row>
    <row r="102" spans="3:6" ht="15">
      <c r="C102" s="69"/>
      <c r="E102" s="69"/>
      <c r="F102" s="69"/>
    </row>
    <row r="103" spans="3:6" ht="15">
      <c r="C103" s="69"/>
      <c r="E103" s="69"/>
      <c r="F103" s="69"/>
    </row>
    <row r="104" spans="3:6" ht="15">
      <c r="C104" s="69"/>
      <c r="E104" s="69"/>
      <c r="F104" s="69"/>
    </row>
    <row r="105" spans="3:6" ht="15">
      <c r="C105" s="69"/>
      <c r="E105" s="69"/>
      <c r="F105" s="69"/>
    </row>
    <row r="106" spans="3:6" ht="15">
      <c r="C106" s="69"/>
      <c r="E106" s="69"/>
      <c r="F106" s="69"/>
    </row>
    <row r="107" spans="3:6" ht="15">
      <c r="C107" s="69"/>
      <c r="E107" s="69"/>
      <c r="F107" s="69"/>
    </row>
    <row r="108" spans="3:6" ht="15">
      <c r="C108" s="69"/>
      <c r="E108" s="69"/>
      <c r="F108" s="69"/>
    </row>
    <row r="109" spans="3:6" ht="15">
      <c r="C109" s="69"/>
      <c r="E109" s="69"/>
      <c r="F109" s="69"/>
    </row>
    <row r="110" spans="3:6" ht="15">
      <c r="C110" s="69"/>
      <c r="E110" s="69"/>
      <c r="F110" s="69"/>
    </row>
    <row r="111" spans="3:6" ht="15">
      <c r="C111" s="69"/>
      <c r="E111" s="69"/>
      <c r="F111" s="69"/>
    </row>
    <row r="112" spans="3:6" ht="15">
      <c r="C112" s="69"/>
      <c r="E112" s="69"/>
      <c r="F112" s="69"/>
    </row>
    <row r="113" spans="3:6" ht="15">
      <c r="C113" s="69"/>
      <c r="E113" s="69"/>
      <c r="F113" s="69"/>
    </row>
    <row r="114" spans="3:6" ht="15">
      <c r="C114" s="69"/>
      <c r="E114" s="69"/>
      <c r="F114" s="69"/>
    </row>
    <row r="115" spans="3:6" ht="15">
      <c r="C115" s="69"/>
      <c r="E115" s="69"/>
      <c r="F115" s="69"/>
    </row>
    <row r="116" spans="3:6" ht="15">
      <c r="C116" s="69"/>
      <c r="E116" s="69"/>
      <c r="F116" s="69"/>
    </row>
    <row r="117" spans="3:6" ht="15">
      <c r="C117" s="69"/>
      <c r="E117" s="69"/>
      <c r="F117" s="69"/>
    </row>
    <row r="118" spans="3:6" ht="15">
      <c r="C118" s="69"/>
      <c r="E118" s="69"/>
      <c r="F118" s="69"/>
    </row>
    <row r="119" spans="3:6" ht="15">
      <c r="C119" s="69"/>
      <c r="E119" s="69"/>
      <c r="F119" s="69"/>
    </row>
    <row r="120" spans="3:6" ht="15">
      <c r="C120" s="69"/>
      <c r="E120" s="69"/>
      <c r="F120" s="69"/>
    </row>
    <row r="121" spans="3:6" ht="15">
      <c r="C121" s="69"/>
      <c r="E121" s="69"/>
      <c r="F121" s="69"/>
    </row>
    <row r="122" spans="3:6" ht="15">
      <c r="C122" s="69"/>
      <c r="E122" s="69"/>
      <c r="F122" s="69"/>
    </row>
    <row r="123" spans="3:6" ht="15">
      <c r="C123" s="69"/>
      <c r="E123" s="69"/>
      <c r="F123" s="69"/>
    </row>
    <row r="124" spans="3:6" ht="15">
      <c r="C124" s="69"/>
      <c r="E124" s="69"/>
      <c r="F124" s="69"/>
    </row>
    <row r="125" spans="3:6" ht="15">
      <c r="C125" s="69"/>
      <c r="E125" s="69"/>
      <c r="F125" s="69"/>
    </row>
    <row r="126" spans="3:6" ht="15">
      <c r="C126" s="69"/>
      <c r="E126" s="69"/>
      <c r="F126" s="69"/>
    </row>
    <row r="127" spans="3:6" ht="15">
      <c r="C127" s="69"/>
      <c r="E127" s="69"/>
      <c r="F127" s="69"/>
    </row>
    <row r="128" spans="3:6" ht="15">
      <c r="C128" s="69"/>
      <c r="E128" s="69"/>
      <c r="F128" s="69"/>
    </row>
    <row r="129" spans="3:6" ht="15">
      <c r="C129" s="69"/>
      <c r="E129" s="69"/>
      <c r="F129" s="69"/>
    </row>
    <row r="130" spans="3:6" ht="15">
      <c r="C130" s="69"/>
      <c r="E130" s="69"/>
      <c r="F130" s="69"/>
    </row>
    <row r="131" spans="3:6" ht="15">
      <c r="C131" s="69"/>
      <c r="E131" s="69"/>
      <c r="F131" s="69"/>
    </row>
    <row r="132" spans="3:6" ht="15">
      <c r="C132" s="69"/>
      <c r="E132" s="69"/>
      <c r="F132" s="69"/>
    </row>
    <row r="133" spans="3:6" ht="15">
      <c r="C133" s="69"/>
      <c r="E133" s="69"/>
      <c r="F133" s="69"/>
    </row>
    <row r="134" spans="3:6" ht="15">
      <c r="C134" s="69"/>
      <c r="E134" s="69"/>
      <c r="F134" s="69"/>
    </row>
    <row r="135" spans="3:6" ht="15">
      <c r="C135" s="69"/>
      <c r="E135" s="69"/>
      <c r="F135" s="69"/>
    </row>
    <row r="136" spans="3:6" ht="15">
      <c r="C136" s="69"/>
      <c r="E136" s="69"/>
      <c r="F136" s="69"/>
    </row>
    <row r="137" spans="3:6" ht="15">
      <c r="C137" s="69"/>
      <c r="E137" s="69"/>
      <c r="F137" s="69"/>
    </row>
    <row r="138" spans="3:6" ht="15">
      <c r="C138" s="69"/>
      <c r="E138" s="69"/>
      <c r="F138" s="69"/>
    </row>
    <row r="139" spans="3:6" ht="15">
      <c r="C139" s="69"/>
      <c r="E139" s="69"/>
      <c r="F139" s="69"/>
    </row>
    <row r="140" spans="3:6" ht="15">
      <c r="C140" s="69"/>
      <c r="E140" s="69"/>
      <c r="F140" s="69"/>
    </row>
    <row r="141" spans="3:6" ht="15">
      <c r="C141" s="69"/>
      <c r="E141" s="69"/>
      <c r="F141" s="69"/>
    </row>
    <row r="142" spans="3:6" ht="15">
      <c r="C142" s="69"/>
      <c r="E142" s="69"/>
      <c r="F142" s="69"/>
    </row>
    <row r="143" spans="3:6" ht="15">
      <c r="C143" s="69"/>
      <c r="E143" s="69"/>
      <c r="F143" s="69"/>
    </row>
    <row r="144" spans="3:6" ht="15">
      <c r="C144" s="69"/>
      <c r="E144" s="69"/>
      <c r="F144" s="69"/>
    </row>
    <row r="145" spans="3:6" ht="15">
      <c r="C145" s="69"/>
      <c r="E145" s="69"/>
      <c r="F145" s="69"/>
    </row>
    <row r="146" spans="3:6" ht="15">
      <c r="C146" s="69"/>
      <c r="E146" s="69"/>
      <c r="F146" s="69"/>
    </row>
    <row r="147" spans="3:6" ht="15">
      <c r="C147" s="69"/>
      <c r="E147" s="69"/>
      <c r="F147" s="69"/>
    </row>
    <row r="148" spans="3:6" ht="15">
      <c r="C148" s="69"/>
      <c r="E148" s="69"/>
      <c r="F148" s="69"/>
    </row>
    <row r="149" spans="3:6" ht="15">
      <c r="C149" s="69"/>
      <c r="E149" s="69"/>
      <c r="F149" s="69"/>
    </row>
    <row r="150" spans="3:6" ht="15">
      <c r="C150" s="69"/>
      <c r="E150" s="69"/>
      <c r="F150" s="69"/>
    </row>
    <row r="151" spans="3:6" ht="15">
      <c r="C151" s="69"/>
      <c r="E151" s="69"/>
      <c r="F151" s="69"/>
    </row>
    <row r="152" spans="3:6" ht="15">
      <c r="C152" s="69"/>
      <c r="E152" s="69"/>
      <c r="F152" s="69"/>
    </row>
    <row r="153" spans="3:6" ht="15">
      <c r="C153" s="69"/>
      <c r="E153" s="69"/>
      <c r="F153" s="69"/>
    </row>
    <row r="154" spans="3:6" ht="15">
      <c r="C154" s="69"/>
      <c r="E154" s="69"/>
      <c r="F154" s="69"/>
    </row>
    <row r="155" spans="3:6" ht="15">
      <c r="C155" s="69"/>
      <c r="E155" s="69"/>
      <c r="F155" s="69"/>
    </row>
    <row r="156" spans="3:6" ht="15">
      <c r="C156" s="69"/>
      <c r="E156" s="69"/>
      <c r="F156" s="69"/>
    </row>
    <row r="157" spans="3:6" ht="15">
      <c r="C157" s="69"/>
      <c r="E157" s="69"/>
      <c r="F157" s="69"/>
    </row>
    <row r="158" spans="3:6" ht="15">
      <c r="C158" s="69"/>
      <c r="E158" s="69"/>
      <c r="F158" s="69"/>
    </row>
    <row r="159" spans="3:6" ht="15">
      <c r="C159" s="69"/>
      <c r="E159" s="69"/>
      <c r="F159" s="69"/>
    </row>
    <row r="160" spans="3:6" ht="15">
      <c r="C160" s="69"/>
      <c r="E160" s="69"/>
      <c r="F160" s="69"/>
    </row>
    <row r="161" spans="3:6" ht="15">
      <c r="C161" s="69"/>
      <c r="E161" s="69"/>
      <c r="F161" s="69"/>
    </row>
    <row r="162" spans="3:6" ht="15">
      <c r="C162" s="69"/>
      <c r="E162" s="69"/>
      <c r="F162" s="69"/>
    </row>
    <row r="163" spans="3:6" ht="15">
      <c r="C163" s="69"/>
      <c r="E163" s="69"/>
      <c r="F163" s="69"/>
    </row>
    <row r="164" spans="3:6" ht="15">
      <c r="C164" s="69"/>
      <c r="E164" s="69"/>
      <c r="F164" s="69"/>
    </row>
    <row r="165" spans="3:6" ht="15">
      <c r="C165" s="69"/>
      <c r="E165" s="69"/>
      <c r="F165" s="69"/>
    </row>
    <row r="166" spans="3:6" ht="15">
      <c r="C166" s="69"/>
      <c r="E166" s="69"/>
      <c r="F166" s="69"/>
    </row>
    <row r="167" spans="3:6" ht="15">
      <c r="C167" s="69"/>
      <c r="E167" s="69"/>
      <c r="F167" s="69"/>
    </row>
    <row r="168" spans="3:6" ht="15">
      <c r="C168" s="69"/>
      <c r="E168" s="69"/>
      <c r="F168" s="69"/>
    </row>
    <row r="169" spans="3:6" ht="15">
      <c r="C169" s="69"/>
      <c r="E169" s="69"/>
      <c r="F169" s="69"/>
    </row>
    <row r="170" spans="3:6" ht="15">
      <c r="C170" s="69"/>
      <c r="E170" s="69"/>
      <c r="F170" s="69"/>
    </row>
    <row r="171" spans="3:6" ht="15">
      <c r="C171" s="69"/>
      <c r="E171" s="69"/>
      <c r="F171" s="69"/>
    </row>
    <row r="172" spans="3:6" ht="15">
      <c r="C172" s="69"/>
      <c r="E172" s="69"/>
      <c r="F172" s="69"/>
    </row>
    <row r="173" spans="3:6" ht="15">
      <c r="C173" s="69"/>
      <c r="E173" s="69"/>
      <c r="F173" s="69"/>
    </row>
    <row r="174" spans="3:6" ht="15">
      <c r="C174" s="69"/>
      <c r="E174" s="69"/>
      <c r="F174" s="69"/>
    </row>
    <row r="175" spans="3:6" ht="15">
      <c r="C175" s="69"/>
      <c r="E175" s="69"/>
      <c r="F175" s="69"/>
    </row>
    <row r="176" spans="3:6" ht="15">
      <c r="C176" s="69"/>
      <c r="E176" s="69"/>
      <c r="F176" s="69"/>
    </row>
    <row r="177" spans="3:6" ht="15">
      <c r="C177" s="69"/>
      <c r="E177" s="69"/>
      <c r="F177" s="69"/>
    </row>
    <row r="178" spans="3:6" ht="15">
      <c r="C178" s="69"/>
      <c r="E178" s="69"/>
      <c r="F178" s="69"/>
    </row>
    <row r="179" spans="3:6" ht="15">
      <c r="C179" s="69"/>
      <c r="E179" s="69"/>
      <c r="F179" s="69"/>
    </row>
    <row r="180" spans="3:6" ht="15">
      <c r="C180" s="69"/>
      <c r="E180" s="69"/>
      <c r="F180" s="69"/>
    </row>
    <row r="181" spans="3:6" ht="15">
      <c r="C181" s="69"/>
      <c r="E181" s="69"/>
      <c r="F181" s="69"/>
    </row>
    <row r="182" spans="3:6" ht="15">
      <c r="C182" s="69"/>
      <c r="E182" s="69"/>
      <c r="F182" s="69"/>
    </row>
    <row r="183" spans="3:6" ht="15">
      <c r="C183" s="69"/>
      <c r="E183" s="69"/>
      <c r="F183" s="69"/>
    </row>
    <row r="184" spans="3:6" ht="15">
      <c r="C184" s="69"/>
      <c r="E184" s="69"/>
      <c r="F184" s="69"/>
    </row>
    <row r="185" spans="3:6" ht="15">
      <c r="C185" s="69"/>
      <c r="E185" s="69"/>
      <c r="F185" s="69"/>
    </row>
    <row r="186" spans="3:6" ht="15">
      <c r="C186" s="69"/>
      <c r="E186" s="69"/>
      <c r="F186" s="69"/>
    </row>
    <row r="187" spans="3:6" ht="15">
      <c r="C187" s="69"/>
      <c r="E187" s="69"/>
      <c r="F187" s="69"/>
    </row>
    <row r="188" spans="3:6" ht="15">
      <c r="C188" s="69"/>
      <c r="E188" s="69"/>
      <c r="F188" s="69"/>
    </row>
    <row r="189" spans="3:6" ht="15">
      <c r="C189" s="69"/>
      <c r="E189" s="69"/>
      <c r="F189" s="69"/>
    </row>
    <row r="190" spans="3:6" ht="15">
      <c r="C190" s="69"/>
      <c r="E190" s="69"/>
      <c r="F190" s="69"/>
    </row>
    <row r="191" spans="3:6" ht="15">
      <c r="C191" s="69"/>
      <c r="E191" s="69"/>
      <c r="F191" s="69"/>
    </row>
    <row r="192" spans="3:6" ht="15">
      <c r="C192" s="69"/>
      <c r="E192" s="69"/>
      <c r="F192" s="69"/>
    </row>
    <row r="193" spans="3:6" ht="15">
      <c r="C193" s="69"/>
      <c r="E193" s="69"/>
      <c r="F193" s="69"/>
    </row>
    <row r="194" spans="3:6" ht="15">
      <c r="C194" s="69"/>
      <c r="E194" s="69"/>
      <c r="F194" s="69"/>
    </row>
    <row r="195" spans="3:6" ht="15">
      <c r="C195" s="69"/>
      <c r="E195" s="69"/>
      <c r="F195" s="69"/>
    </row>
    <row r="196" spans="3:6" ht="15">
      <c r="C196" s="69"/>
      <c r="E196" s="69"/>
      <c r="F196" s="69"/>
    </row>
    <row r="197" spans="3:6" ht="15">
      <c r="C197" s="69"/>
      <c r="E197" s="69"/>
      <c r="F197" s="69"/>
    </row>
    <row r="198" spans="3:6" ht="15">
      <c r="C198" s="69"/>
      <c r="E198" s="69"/>
      <c r="F198" s="69"/>
    </row>
    <row r="199" spans="3:6" ht="15">
      <c r="C199" s="69"/>
      <c r="E199" s="69"/>
      <c r="F199" s="69"/>
    </row>
    <row r="200" spans="3:6" ht="15">
      <c r="C200" s="69"/>
      <c r="E200" s="69"/>
      <c r="F200" s="69"/>
    </row>
    <row r="201" spans="3:6" ht="15">
      <c r="C201" s="69"/>
      <c r="E201" s="69"/>
      <c r="F201" s="69"/>
    </row>
    <row r="202" spans="3:6" ht="15">
      <c r="C202" s="69"/>
      <c r="E202" s="69"/>
      <c r="F202" s="69"/>
    </row>
    <row r="203" spans="3:6" ht="15">
      <c r="C203" s="69"/>
      <c r="E203" s="69"/>
      <c r="F203" s="69"/>
    </row>
    <row r="204" spans="3:6" ht="15">
      <c r="C204" s="69"/>
      <c r="E204" s="69"/>
      <c r="F204" s="69"/>
    </row>
    <row r="205" spans="3:6" ht="15">
      <c r="C205" s="69"/>
      <c r="E205" s="69"/>
      <c r="F205" s="69"/>
    </row>
    <row r="206" spans="3:6" ht="15">
      <c r="C206" s="69"/>
      <c r="E206" s="69"/>
      <c r="F206" s="69"/>
    </row>
    <row r="207" spans="3:6" ht="15">
      <c r="C207" s="69"/>
      <c r="E207" s="69"/>
      <c r="F207" s="69"/>
    </row>
    <row r="208" spans="3:6" ht="15">
      <c r="C208" s="69"/>
      <c r="E208" s="69"/>
      <c r="F208" s="69"/>
    </row>
    <row r="209" spans="3:6" ht="15">
      <c r="C209" s="69"/>
      <c r="E209" s="69"/>
      <c r="F209" s="69"/>
    </row>
    <row r="210" spans="3:6" ht="15">
      <c r="C210" s="69"/>
      <c r="E210" s="69"/>
      <c r="F210" s="69"/>
    </row>
    <row r="211" spans="3:6" ht="15">
      <c r="C211" s="69"/>
      <c r="E211" s="69"/>
      <c r="F211" s="69"/>
    </row>
    <row r="212" spans="3:6" ht="15">
      <c r="C212" s="69"/>
      <c r="E212" s="69"/>
      <c r="F212" s="69"/>
    </row>
    <row r="213" spans="3:6" ht="15">
      <c r="C213" s="69"/>
      <c r="E213" s="69"/>
      <c r="F213" s="69"/>
    </row>
    <row r="214" spans="3:6" ht="15">
      <c r="C214" s="69"/>
      <c r="E214" s="69"/>
      <c r="F214" s="69"/>
    </row>
    <row r="215" spans="3:6" ht="15">
      <c r="C215" s="69"/>
      <c r="E215" s="69"/>
      <c r="F215" s="69"/>
    </row>
    <row r="216" spans="3:6" ht="15">
      <c r="C216" s="69"/>
      <c r="E216" s="69"/>
      <c r="F216" s="69"/>
    </row>
    <row r="217" spans="3:6" ht="15">
      <c r="C217" s="69"/>
      <c r="E217" s="69"/>
      <c r="F217" s="69"/>
    </row>
    <row r="218" spans="3:6" ht="15">
      <c r="C218" s="69"/>
      <c r="E218" s="69"/>
      <c r="F218" s="69"/>
    </row>
    <row r="219" spans="3:6" ht="15">
      <c r="C219" s="69"/>
      <c r="E219" s="69"/>
      <c r="F219" s="69"/>
    </row>
    <row r="220" spans="3:6" ht="15">
      <c r="C220" s="69"/>
      <c r="E220" s="69"/>
      <c r="F220" s="69"/>
    </row>
    <row r="221" spans="3:6" ht="15">
      <c r="C221" s="69"/>
      <c r="E221" s="69"/>
      <c r="F221" s="69"/>
    </row>
    <row r="222" spans="3:6" ht="15">
      <c r="C222" s="69"/>
      <c r="E222" s="69"/>
      <c r="F222" s="69"/>
    </row>
    <row r="223" spans="3:6" ht="15">
      <c r="C223" s="69"/>
      <c r="E223" s="69"/>
      <c r="F223" s="69"/>
    </row>
    <row r="224" spans="3:6" ht="15">
      <c r="C224" s="69"/>
      <c r="E224" s="69"/>
      <c r="F224" s="69"/>
    </row>
    <row r="225" spans="3:6" ht="15">
      <c r="C225" s="69"/>
      <c r="E225" s="69"/>
      <c r="F225" s="69"/>
    </row>
    <row r="226" spans="3:6" ht="15">
      <c r="C226" s="69"/>
      <c r="E226" s="69"/>
      <c r="F226" s="69"/>
    </row>
    <row r="227" spans="3:6" ht="15">
      <c r="C227" s="69"/>
      <c r="E227" s="69"/>
      <c r="F227" s="69"/>
    </row>
    <row r="228" spans="3:6" ht="15">
      <c r="C228" s="69"/>
      <c r="E228" s="69"/>
      <c r="F228" s="69"/>
    </row>
    <row r="229" spans="3:6" ht="15">
      <c r="C229" s="69"/>
      <c r="E229" s="69"/>
      <c r="F229" s="69"/>
    </row>
    <row r="230" spans="3:6" ht="15">
      <c r="C230" s="69"/>
      <c r="E230" s="69"/>
      <c r="F230" s="69"/>
    </row>
    <row r="231" spans="3:6" ht="15">
      <c r="C231" s="69"/>
      <c r="E231" s="69"/>
      <c r="F231" s="69"/>
    </row>
    <row r="232" spans="3:6" ht="15">
      <c r="C232" s="69"/>
      <c r="E232" s="69"/>
      <c r="F232" s="69"/>
    </row>
    <row r="233" spans="3:6" ht="15">
      <c r="C233" s="69"/>
      <c r="E233" s="69"/>
      <c r="F233" s="69"/>
    </row>
    <row r="234" spans="3:6" ht="15">
      <c r="C234" s="69"/>
      <c r="E234" s="69"/>
      <c r="F234" s="69"/>
    </row>
    <row r="235" spans="3:6" ht="15">
      <c r="C235" s="69"/>
      <c r="E235" s="69"/>
      <c r="F235" s="69"/>
    </row>
    <row r="236" spans="3:6" ht="15">
      <c r="C236" s="69"/>
      <c r="E236" s="69"/>
      <c r="F236" s="69"/>
    </row>
    <row r="237" spans="3:6" ht="15">
      <c r="C237" s="69"/>
      <c r="E237" s="69"/>
      <c r="F237" s="69"/>
    </row>
    <row r="238" spans="3:6" ht="15">
      <c r="C238" s="69"/>
      <c r="E238" s="69"/>
      <c r="F238" s="69"/>
    </row>
    <row r="239" spans="3:6" ht="15">
      <c r="C239" s="69"/>
      <c r="E239" s="69"/>
      <c r="F239" s="69"/>
    </row>
    <row r="240" spans="3:6" ht="15">
      <c r="C240" s="69"/>
      <c r="E240" s="69"/>
      <c r="F240" s="69"/>
    </row>
    <row r="241" spans="3:6" ht="15">
      <c r="C241" s="69"/>
      <c r="E241" s="69"/>
      <c r="F241" s="69"/>
    </row>
    <row r="242" spans="3:6" ht="15">
      <c r="C242" s="69"/>
      <c r="E242" s="69"/>
      <c r="F242" s="69"/>
    </row>
    <row r="243" spans="3:6" ht="15">
      <c r="C243" s="69"/>
      <c r="E243" s="69"/>
      <c r="F243" s="69"/>
    </row>
    <row r="244" spans="3:6" ht="15">
      <c r="C244" s="69"/>
      <c r="E244" s="69"/>
      <c r="F244" s="69"/>
    </row>
    <row r="245" spans="3:6" ht="15">
      <c r="C245" s="69"/>
      <c r="E245" s="69"/>
      <c r="F245" s="69"/>
    </row>
    <row r="246" spans="3:6" ht="15">
      <c r="C246" s="69"/>
      <c r="E246" s="69"/>
      <c r="F246" s="69"/>
    </row>
    <row r="247" spans="3:6" ht="15">
      <c r="C247" s="69"/>
      <c r="E247" s="69"/>
      <c r="F247" s="69"/>
    </row>
    <row r="248" spans="3:6" ht="15">
      <c r="C248" s="69"/>
      <c r="E248" s="69"/>
      <c r="F248" s="69"/>
    </row>
    <row r="249" spans="3:6" ht="15">
      <c r="C249" s="69"/>
      <c r="E249" s="69"/>
      <c r="F249" s="69"/>
    </row>
    <row r="250" spans="3:6" ht="15">
      <c r="C250" s="69"/>
      <c r="E250" s="69"/>
      <c r="F250" s="69"/>
    </row>
    <row r="251" spans="3:6" ht="15">
      <c r="C251" s="69"/>
      <c r="E251" s="69"/>
      <c r="F251" s="69"/>
    </row>
    <row r="252" spans="3:6" ht="15">
      <c r="C252" s="69"/>
      <c r="E252" s="69"/>
      <c r="F252" s="69"/>
    </row>
    <row r="253" spans="3:6" ht="15">
      <c r="C253" s="69"/>
      <c r="E253" s="69"/>
      <c r="F253" s="69"/>
    </row>
    <row r="254" spans="3:6" ht="15">
      <c r="C254" s="69"/>
      <c r="E254" s="69"/>
      <c r="F254" s="69"/>
    </row>
    <row r="255" spans="3:6" ht="15">
      <c r="C255" s="69"/>
      <c r="E255" s="69"/>
      <c r="F255" s="69"/>
    </row>
    <row r="256" spans="3:6" ht="15">
      <c r="C256" s="69"/>
      <c r="E256" s="69"/>
      <c r="F256" s="69"/>
    </row>
    <row r="257" spans="3:6" ht="15">
      <c r="C257" s="69"/>
      <c r="E257" s="69"/>
      <c r="F257" s="69"/>
    </row>
    <row r="258" spans="3:6" ht="15">
      <c r="C258" s="69"/>
      <c r="E258" s="69"/>
      <c r="F258" s="69"/>
    </row>
    <row r="259" spans="3:6" ht="15">
      <c r="C259" s="69"/>
      <c r="E259" s="69"/>
      <c r="F259" s="69"/>
    </row>
    <row r="260" spans="3:6" ht="15">
      <c r="C260" s="69"/>
      <c r="E260" s="69"/>
      <c r="F260" s="69"/>
    </row>
    <row r="261" spans="3:6" ht="15">
      <c r="C261" s="69"/>
      <c r="E261" s="69"/>
      <c r="F261" s="69"/>
    </row>
    <row r="262" spans="3:6" ht="15">
      <c r="C262" s="69"/>
      <c r="E262" s="69"/>
      <c r="F262" s="69"/>
    </row>
    <row r="263" spans="3:6" ht="15">
      <c r="C263" s="69"/>
      <c r="E263" s="69"/>
      <c r="F263" s="69"/>
    </row>
    <row r="264" spans="3:6" ht="15">
      <c r="C264" s="69"/>
      <c r="E264" s="69"/>
      <c r="F264" s="69"/>
    </row>
    <row r="265" spans="3:6" ht="15">
      <c r="C265" s="69"/>
      <c r="E265" s="69"/>
      <c r="F265" s="69"/>
    </row>
    <row r="266" spans="3:6" ht="15">
      <c r="C266" s="69"/>
      <c r="E266" s="69"/>
      <c r="F266" s="69"/>
    </row>
    <row r="267" spans="3:6" ht="15">
      <c r="C267" s="69"/>
      <c r="E267" s="69"/>
      <c r="F267" s="69"/>
    </row>
    <row r="268" spans="3:6" ht="15">
      <c r="C268" s="69"/>
      <c r="E268" s="69"/>
      <c r="F268" s="69"/>
    </row>
    <row r="269" spans="3:6" ht="15">
      <c r="C269" s="69"/>
      <c r="E269" s="69"/>
      <c r="F269" s="69"/>
    </row>
    <row r="270" spans="3:6" ht="15">
      <c r="C270" s="69"/>
      <c r="E270" s="69"/>
      <c r="F270" s="69"/>
    </row>
    <row r="271" spans="3:6" ht="15">
      <c r="C271" s="69"/>
      <c r="E271" s="69"/>
      <c r="F271" s="69"/>
    </row>
    <row r="272" spans="3:6" ht="15">
      <c r="C272" s="69"/>
      <c r="E272" s="69"/>
      <c r="F272" s="69"/>
    </row>
    <row r="273" spans="3:6" ht="15">
      <c r="C273" s="69"/>
      <c r="E273" s="69"/>
      <c r="F273" s="69"/>
    </row>
    <row r="274" spans="3:6" ht="15">
      <c r="C274" s="69"/>
      <c r="E274" s="69"/>
      <c r="F274" s="69"/>
    </row>
    <row r="275" spans="3:6" ht="15">
      <c r="C275" s="69"/>
      <c r="E275" s="69"/>
      <c r="F275" s="69"/>
    </row>
    <row r="276" spans="3:6" ht="15">
      <c r="C276" s="69"/>
      <c r="E276" s="69"/>
      <c r="F276" s="69"/>
    </row>
    <row r="277" spans="3:6" ht="15">
      <c r="C277" s="69"/>
      <c r="E277" s="69"/>
      <c r="F277" s="69"/>
    </row>
    <row r="278" spans="3:6" ht="15">
      <c r="C278" s="69"/>
      <c r="E278" s="69"/>
      <c r="F278" s="69"/>
    </row>
    <row r="279" spans="3:6" ht="15">
      <c r="C279" s="69"/>
      <c r="E279" s="69"/>
      <c r="F279" s="69"/>
    </row>
    <row r="280" spans="3:6" ht="15">
      <c r="C280" s="69"/>
      <c r="E280" s="69"/>
      <c r="F280" s="69"/>
    </row>
    <row r="281" spans="3:6" ht="15">
      <c r="C281" s="69"/>
      <c r="E281" s="69"/>
      <c r="F281" s="69"/>
    </row>
    <row r="282" spans="3:6" ht="15">
      <c r="C282" s="69"/>
      <c r="E282" s="69"/>
      <c r="F282" s="69"/>
    </row>
    <row r="283" spans="3:6" ht="15">
      <c r="C283" s="69"/>
      <c r="E283" s="69"/>
      <c r="F283" s="69"/>
    </row>
    <row r="284" spans="3:6" ht="15">
      <c r="C284" s="69"/>
      <c r="E284" s="69"/>
      <c r="F284" s="69"/>
    </row>
    <row r="285" spans="3:6" ht="15">
      <c r="C285" s="69"/>
      <c r="E285" s="69"/>
      <c r="F285" s="69"/>
    </row>
    <row r="286" spans="3:6" ht="15">
      <c r="C286" s="69"/>
      <c r="E286" s="69"/>
      <c r="F286" s="69"/>
    </row>
    <row r="287" spans="3:6" ht="15">
      <c r="C287" s="69"/>
      <c r="E287" s="69"/>
      <c r="F287" s="69"/>
    </row>
    <row r="288" spans="3:6" ht="15">
      <c r="C288" s="69"/>
      <c r="E288" s="69"/>
      <c r="F288" s="69"/>
    </row>
    <row r="289" spans="3:6" ht="15">
      <c r="C289" s="69"/>
      <c r="E289" s="69"/>
      <c r="F289" s="69"/>
    </row>
    <row r="290" spans="3:6" ht="15">
      <c r="C290" s="69"/>
      <c r="E290" s="69"/>
      <c r="F290" s="69"/>
    </row>
    <row r="291" spans="3:6" ht="15">
      <c r="C291" s="69"/>
      <c r="E291" s="69"/>
      <c r="F291" s="69"/>
    </row>
    <row r="292" spans="3:6" ht="15">
      <c r="C292" s="69"/>
      <c r="E292" s="69"/>
      <c r="F292" s="69"/>
    </row>
    <row r="293" spans="3:6" ht="15">
      <c r="C293" s="69"/>
      <c r="E293" s="69"/>
      <c r="F293" s="69"/>
    </row>
    <row r="294" spans="3:6" ht="15">
      <c r="C294" s="69"/>
      <c r="E294" s="69"/>
      <c r="F294" s="69"/>
    </row>
    <row r="295" spans="3:6" ht="15">
      <c r="C295" s="69"/>
      <c r="E295" s="69"/>
      <c r="F295" s="69"/>
    </row>
    <row r="296" spans="3:6" ht="15">
      <c r="C296" s="69"/>
      <c r="E296" s="69"/>
      <c r="F296" s="69"/>
    </row>
    <row r="297" spans="3:6" ht="15">
      <c r="C297" s="69"/>
      <c r="E297" s="69"/>
      <c r="F297" s="69"/>
    </row>
    <row r="298" spans="3:6" ht="15">
      <c r="C298" s="69"/>
      <c r="E298" s="69"/>
      <c r="F298" s="69"/>
    </row>
    <row r="299" spans="3:6" ht="15">
      <c r="C299" s="69"/>
      <c r="E299" s="69"/>
      <c r="F299" s="69"/>
    </row>
    <row r="300" spans="3:6" ht="15">
      <c r="C300" s="69"/>
      <c r="E300" s="69"/>
      <c r="F300" s="69"/>
    </row>
    <row r="301" spans="3:6" ht="15">
      <c r="C301" s="69"/>
      <c r="E301" s="69"/>
      <c r="F301" s="69"/>
    </row>
    <row r="302" spans="3:6" ht="15">
      <c r="C302" s="69"/>
      <c r="E302" s="69"/>
      <c r="F302" s="69"/>
    </row>
    <row r="303" spans="3:6" ht="15">
      <c r="C303" s="69"/>
      <c r="E303" s="69"/>
      <c r="F303" s="69"/>
    </row>
    <row r="304" spans="3:6" ht="15">
      <c r="C304" s="69"/>
      <c r="E304" s="69"/>
      <c r="F304" s="69"/>
    </row>
    <row r="305" spans="3:6" ht="15">
      <c r="C305" s="69"/>
      <c r="E305" s="69"/>
      <c r="F305" s="69"/>
    </row>
    <row r="306" spans="3:6" ht="15">
      <c r="C306" s="69"/>
      <c r="E306" s="69"/>
      <c r="F306" s="69"/>
    </row>
    <row r="307" spans="3:6" ht="15">
      <c r="C307" s="69"/>
      <c r="E307" s="69"/>
      <c r="F307" s="69"/>
    </row>
    <row r="308" spans="3:6" ht="15">
      <c r="C308" s="69"/>
      <c r="E308" s="69"/>
      <c r="F308" s="69"/>
    </row>
    <row r="309" spans="3:6" ht="15">
      <c r="C309" s="69"/>
      <c r="E309" s="69"/>
      <c r="F309" s="69"/>
    </row>
    <row r="310" spans="3:6" ht="15">
      <c r="C310" s="69"/>
      <c r="E310" s="69"/>
      <c r="F310" s="69"/>
    </row>
    <row r="311" spans="3:6" ht="15">
      <c r="C311" s="69"/>
      <c r="E311" s="69"/>
      <c r="F311" s="69"/>
    </row>
    <row r="312" spans="3:6" ht="15">
      <c r="C312" s="69"/>
      <c r="E312" s="69"/>
      <c r="F312" s="69"/>
    </row>
    <row r="313" spans="3:6" ht="15">
      <c r="C313" s="69"/>
      <c r="E313" s="69"/>
      <c r="F313" s="69"/>
    </row>
    <row r="314" spans="3:6" ht="15">
      <c r="C314" s="69"/>
      <c r="E314" s="69"/>
      <c r="F314" s="69"/>
    </row>
    <row r="315" spans="3:6" ht="15">
      <c r="C315" s="69"/>
      <c r="E315" s="69"/>
      <c r="F315" s="69"/>
    </row>
    <row r="316" spans="3:6" ht="15">
      <c r="C316" s="69"/>
      <c r="E316" s="69"/>
      <c r="F316" s="69"/>
    </row>
    <row r="317" spans="3:6" ht="15">
      <c r="C317" s="69"/>
      <c r="E317" s="69"/>
      <c r="F317" s="69"/>
    </row>
    <row r="318" spans="3:6" ht="15">
      <c r="C318" s="69"/>
      <c r="E318" s="69"/>
      <c r="F318" s="69"/>
    </row>
    <row r="319" spans="3:6" ht="15">
      <c r="C319" s="69"/>
      <c r="E319" s="69"/>
      <c r="F319" s="69"/>
    </row>
    <row r="320" spans="3:6" ht="15">
      <c r="C320" s="69"/>
      <c r="E320" s="69"/>
      <c r="F320" s="69"/>
    </row>
    <row r="321" spans="3:6" ht="15">
      <c r="C321" s="69"/>
      <c r="E321" s="69"/>
      <c r="F321" s="69"/>
    </row>
    <row r="322" spans="3:6" ht="15">
      <c r="C322" s="69"/>
      <c r="E322" s="69"/>
      <c r="F322" s="69"/>
    </row>
    <row r="323" spans="3:6" ht="15">
      <c r="C323" s="69"/>
      <c r="E323" s="69"/>
      <c r="F323" s="69"/>
    </row>
    <row r="324" spans="3:6" ht="15">
      <c r="C324" s="69"/>
      <c r="E324" s="69"/>
      <c r="F324" s="69"/>
    </row>
    <row r="325" spans="3:6" ht="15">
      <c r="C325" s="69"/>
      <c r="E325" s="69"/>
      <c r="F325" s="69"/>
    </row>
    <row r="326" spans="3:6" ht="15">
      <c r="C326" s="69"/>
      <c r="E326" s="69"/>
      <c r="F326" s="69"/>
    </row>
    <row r="327" spans="3:6" ht="15">
      <c r="C327" s="69"/>
      <c r="E327" s="69"/>
      <c r="F327" s="69"/>
    </row>
    <row r="328" spans="3:6" ht="15">
      <c r="C328" s="69"/>
      <c r="E328" s="69"/>
      <c r="F328" s="69"/>
    </row>
    <row r="329" spans="3:6" ht="15">
      <c r="C329" s="69"/>
      <c r="E329" s="69"/>
      <c r="F329" s="69"/>
    </row>
    <row r="330" spans="3:6" ht="15">
      <c r="C330" s="69"/>
      <c r="E330" s="69"/>
      <c r="F330" s="69"/>
    </row>
    <row r="331" spans="3:6" ht="15">
      <c r="C331" s="69"/>
      <c r="E331" s="69"/>
      <c r="F331" s="69"/>
    </row>
    <row r="332" spans="3:6" ht="15">
      <c r="C332" s="69"/>
      <c r="E332" s="69"/>
      <c r="F332" s="69"/>
    </row>
    <row r="333" spans="3:6" ht="15">
      <c r="C333" s="69"/>
      <c r="E333" s="69"/>
      <c r="F333" s="69"/>
    </row>
    <row r="334" spans="3:6" ht="15">
      <c r="C334" s="69"/>
      <c r="E334" s="69"/>
      <c r="F334" s="69"/>
    </row>
    <row r="335" spans="3:6" ht="15">
      <c r="C335" s="69"/>
      <c r="E335" s="69"/>
      <c r="F335" s="69"/>
    </row>
    <row r="336" spans="3:6" ht="15">
      <c r="C336" s="69"/>
      <c r="E336" s="69"/>
      <c r="F336" s="69"/>
    </row>
    <row r="337" spans="3:6" ht="15">
      <c r="C337" s="69"/>
      <c r="E337" s="69"/>
      <c r="F337" s="69"/>
    </row>
    <row r="338" spans="3:6" ht="15">
      <c r="C338" s="69"/>
      <c r="E338" s="69"/>
      <c r="F338" s="69"/>
    </row>
    <row r="339" spans="3:6" ht="15">
      <c r="C339" s="69"/>
      <c r="E339" s="69"/>
      <c r="F339" s="69"/>
    </row>
    <row r="340" spans="3:6" ht="15">
      <c r="C340" s="69"/>
      <c r="E340" s="69"/>
      <c r="F340" s="69"/>
    </row>
    <row r="341" spans="3:6" ht="15">
      <c r="C341" s="69"/>
      <c r="E341" s="69"/>
      <c r="F341" s="69"/>
    </row>
    <row r="342" spans="3:6" ht="15">
      <c r="C342" s="69"/>
      <c r="E342" s="69"/>
      <c r="F342" s="69"/>
    </row>
    <row r="343" spans="3:6" ht="15">
      <c r="C343" s="69"/>
      <c r="E343" s="69"/>
      <c r="F343" s="69"/>
    </row>
    <row r="344" spans="3:6" ht="15">
      <c r="C344" s="69"/>
      <c r="E344" s="69"/>
      <c r="F344" s="69"/>
    </row>
    <row r="345" spans="3:6" ht="15">
      <c r="C345" s="69"/>
      <c r="E345" s="69"/>
      <c r="F345" s="69"/>
    </row>
    <row r="346" spans="3:6" ht="15">
      <c r="C346" s="69"/>
      <c r="E346" s="69"/>
      <c r="F346" s="69"/>
    </row>
    <row r="347" spans="3:6" ht="15">
      <c r="C347" s="69"/>
      <c r="E347" s="69"/>
      <c r="F347" s="69"/>
    </row>
    <row r="348" spans="3:6" ht="15">
      <c r="C348" s="69"/>
      <c r="E348" s="69"/>
      <c r="F348" s="69"/>
    </row>
    <row r="349" spans="3:6" ht="15">
      <c r="C349" s="69"/>
      <c r="E349" s="69"/>
      <c r="F349" s="69"/>
    </row>
    <row r="350" spans="3:6" ht="15">
      <c r="C350" s="69"/>
      <c r="E350" s="69"/>
      <c r="F350" s="69"/>
    </row>
    <row r="351" spans="3:6" ht="15">
      <c r="C351" s="69"/>
      <c r="E351" s="69"/>
      <c r="F351" s="69"/>
    </row>
    <row r="352" spans="3:6" ht="15">
      <c r="C352" s="69"/>
      <c r="E352" s="69"/>
      <c r="F352" s="69"/>
    </row>
    <row r="353" spans="3:6" ht="15">
      <c r="C353" s="69"/>
      <c r="E353" s="69"/>
      <c r="F353" s="69"/>
    </row>
    <row r="354" spans="3:6" ht="15">
      <c r="C354" s="69"/>
      <c r="E354" s="69"/>
      <c r="F354" s="69"/>
    </row>
    <row r="355" spans="3:6" ht="15">
      <c r="C355" s="69"/>
      <c r="E355" s="69"/>
      <c r="F355" s="69"/>
    </row>
    <row r="356" spans="3:6" ht="15">
      <c r="C356" s="69"/>
      <c r="E356" s="69"/>
      <c r="F356" s="69"/>
    </row>
    <row r="357" spans="3:6" ht="15">
      <c r="C357" s="69"/>
      <c r="E357" s="69"/>
      <c r="F357" s="69"/>
    </row>
    <row r="358" spans="3:6" ht="15">
      <c r="C358" s="69"/>
      <c r="E358" s="69"/>
      <c r="F358" s="69"/>
    </row>
    <row r="359" spans="3:6" ht="15">
      <c r="C359" s="69"/>
      <c r="E359" s="69"/>
      <c r="F359" s="69"/>
    </row>
    <row r="360" spans="3:6" ht="15">
      <c r="C360" s="69"/>
      <c r="E360" s="69"/>
      <c r="F360" s="69"/>
    </row>
    <row r="361" spans="3:6" ht="15">
      <c r="C361" s="69"/>
      <c r="E361" s="69"/>
      <c r="F361" s="69"/>
    </row>
    <row r="362" spans="3:6" ht="15">
      <c r="C362" s="69"/>
      <c r="E362" s="69"/>
      <c r="F362" s="69"/>
    </row>
    <row r="363" spans="3:6" ht="15">
      <c r="C363" s="69"/>
      <c r="E363" s="69"/>
      <c r="F363" s="69"/>
    </row>
    <row r="364" spans="3:6" ht="15">
      <c r="C364" s="69"/>
      <c r="E364" s="69"/>
      <c r="F364" s="69"/>
    </row>
    <row r="365" spans="3:6" ht="15">
      <c r="C365" s="69"/>
      <c r="E365" s="69"/>
      <c r="F365" s="69"/>
    </row>
    <row r="366" spans="3:6" ht="15">
      <c r="C366" s="69"/>
      <c r="E366" s="69"/>
      <c r="F366" s="69"/>
    </row>
    <row r="367" spans="3:6" ht="15">
      <c r="C367" s="69"/>
      <c r="E367" s="69"/>
      <c r="F367" s="69"/>
    </row>
    <row r="368" spans="3:6" ht="15">
      <c r="C368" s="69"/>
      <c r="E368" s="69"/>
      <c r="F368" s="69"/>
    </row>
    <row r="369" spans="3:6" ht="15">
      <c r="C369" s="69"/>
      <c r="E369" s="69"/>
      <c r="F369" s="69"/>
    </row>
    <row r="370" spans="3:6" ht="15">
      <c r="C370" s="69"/>
      <c r="E370" s="69"/>
      <c r="F370" s="69"/>
    </row>
    <row r="371" spans="3:6" ht="15">
      <c r="C371" s="69"/>
      <c r="E371" s="69"/>
      <c r="F371" s="69"/>
    </row>
    <row r="372" spans="3:6" ht="15">
      <c r="C372" s="69"/>
      <c r="E372" s="69"/>
      <c r="F372" s="69"/>
    </row>
    <row r="373" spans="3:6" ht="15">
      <c r="C373" s="69"/>
      <c r="E373" s="69"/>
      <c r="F373" s="69"/>
    </row>
    <row r="374" spans="3:6" ht="15">
      <c r="C374" s="69"/>
      <c r="E374" s="69"/>
      <c r="F374" s="69"/>
    </row>
    <row r="375" spans="3:6" ht="15">
      <c r="C375" s="69"/>
      <c r="E375" s="69"/>
      <c r="F375" s="69"/>
    </row>
    <row r="376" spans="3:6" ht="15">
      <c r="C376" s="69"/>
      <c r="E376" s="69"/>
      <c r="F376" s="69"/>
    </row>
    <row r="377" spans="3:6" ht="15">
      <c r="C377" s="69"/>
      <c r="E377" s="69"/>
      <c r="F377" s="69"/>
    </row>
    <row r="378" spans="3:6" ht="15">
      <c r="C378" s="69"/>
      <c r="E378" s="69"/>
      <c r="F378" s="69"/>
    </row>
    <row r="379" spans="3:6" ht="15">
      <c r="C379" s="69"/>
      <c r="E379" s="69"/>
      <c r="F379" s="69"/>
    </row>
    <row r="380" spans="3:6" ht="15">
      <c r="C380" s="69"/>
      <c r="E380" s="69"/>
      <c r="F380" s="69"/>
    </row>
    <row r="381" spans="3:6" ht="15">
      <c r="C381" s="69"/>
      <c r="E381" s="69"/>
      <c r="F381" s="69"/>
    </row>
    <row r="382" spans="3:6" ht="15">
      <c r="C382" s="69"/>
      <c r="E382" s="69"/>
      <c r="F382" s="69"/>
    </row>
    <row r="383" spans="3:6" ht="15">
      <c r="C383" s="69"/>
      <c r="E383" s="69"/>
      <c r="F383" s="69"/>
    </row>
    <row r="384" spans="3:6" ht="15">
      <c r="C384" s="69"/>
      <c r="E384" s="69"/>
      <c r="F384" s="69"/>
    </row>
    <row r="385" spans="3:6" ht="15">
      <c r="C385" s="69"/>
      <c r="E385" s="69"/>
      <c r="F385" s="69"/>
    </row>
    <row r="386" spans="3:6" ht="15">
      <c r="C386" s="69"/>
      <c r="E386" s="69"/>
      <c r="F386" s="69"/>
    </row>
    <row r="387" spans="3:6" ht="15">
      <c r="C387" s="69"/>
      <c r="E387" s="69"/>
      <c r="F387" s="69"/>
    </row>
    <row r="388" spans="3:6" ht="15">
      <c r="C388" s="69"/>
      <c r="E388" s="69"/>
      <c r="F388" s="69"/>
    </row>
    <row r="389" spans="3:6" ht="15">
      <c r="C389" s="69"/>
      <c r="E389" s="69"/>
      <c r="F389" s="69"/>
    </row>
    <row r="390" spans="3:6" ht="15">
      <c r="C390" s="69"/>
      <c r="E390" s="69"/>
      <c r="F390" s="69"/>
    </row>
    <row r="391" spans="3:6" ht="15">
      <c r="C391" s="69"/>
      <c r="E391" s="69"/>
      <c r="F391" s="69"/>
    </row>
    <row r="392" spans="3:6" ht="15">
      <c r="C392" s="69"/>
      <c r="E392" s="69"/>
      <c r="F392" s="69"/>
    </row>
    <row r="393" spans="3:6" ht="15">
      <c r="C393" s="69"/>
      <c r="E393" s="69"/>
      <c r="F393" s="69"/>
    </row>
    <row r="394" spans="3:6" ht="15">
      <c r="C394" s="69"/>
      <c r="E394" s="69"/>
      <c r="F394" s="69"/>
    </row>
    <row r="395" spans="3:6" ht="15">
      <c r="C395" s="69"/>
      <c r="E395" s="69"/>
      <c r="F395" s="69"/>
    </row>
    <row r="396" spans="3:6" ht="15">
      <c r="C396" s="69"/>
      <c r="E396" s="69"/>
      <c r="F396" s="69"/>
    </row>
    <row r="397" spans="3:6" ht="15">
      <c r="C397" s="69"/>
      <c r="E397" s="69"/>
      <c r="F397" s="69"/>
    </row>
    <row r="398" spans="3:6" ht="15">
      <c r="C398" s="69"/>
      <c r="E398" s="69"/>
      <c r="F398" s="69"/>
    </row>
    <row r="399" spans="3:6" ht="15">
      <c r="C399" s="69"/>
      <c r="E399" s="69"/>
      <c r="F399" s="69"/>
    </row>
    <row r="400" spans="3:6" ht="15">
      <c r="C400" s="69"/>
      <c r="E400" s="69"/>
      <c r="F400" s="69"/>
    </row>
    <row r="401" spans="3:6" ht="15">
      <c r="C401" s="69"/>
      <c r="E401" s="69"/>
      <c r="F401" s="69"/>
    </row>
    <row r="402" spans="3:6" ht="15">
      <c r="C402" s="69"/>
      <c r="E402" s="69"/>
      <c r="F402" s="69"/>
    </row>
    <row r="403" spans="3:6" ht="15">
      <c r="C403" s="69"/>
      <c r="E403" s="69"/>
      <c r="F403" s="69"/>
    </row>
    <row r="404" spans="3:6" ht="15">
      <c r="C404" s="69"/>
      <c r="E404" s="69"/>
      <c r="F404" s="69"/>
    </row>
    <row r="405" spans="3:6" ht="15">
      <c r="C405" s="69"/>
      <c r="E405" s="69"/>
      <c r="F405" s="69"/>
    </row>
    <row r="406" spans="3:6" ht="15">
      <c r="C406" s="69"/>
      <c r="E406" s="69"/>
      <c r="F406" s="69"/>
    </row>
    <row r="407" spans="3:6" ht="15">
      <c r="C407" s="69"/>
      <c r="E407" s="69"/>
      <c r="F407" s="69"/>
    </row>
    <row r="408" spans="3:6" ht="15">
      <c r="C408" s="69"/>
      <c r="E408" s="69"/>
      <c r="F408" s="69"/>
    </row>
    <row r="409" spans="3:6" ht="15">
      <c r="C409" s="69"/>
      <c r="E409" s="69"/>
      <c r="F409" s="69"/>
    </row>
    <row r="410" spans="3:6" ht="15">
      <c r="C410" s="69"/>
      <c r="E410" s="69"/>
      <c r="F410" s="69"/>
    </row>
    <row r="411" spans="3:6" ht="15">
      <c r="C411" s="69"/>
      <c r="E411" s="69"/>
      <c r="F411" s="69"/>
    </row>
    <row r="412" spans="3:6" ht="15">
      <c r="C412" s="69"/>
      <c r="E412" s="69"/>
      <c r="F412" s="69"/>
    </row>
    <row r="413" spans="3:6" ht="15">
      <c r="C413" s="69"/>
      <c r="E413" s="69"/>
      <c r="F413" s="69"/>
    </row>
    <row r="414" spans="3:6" ht="15">
      <c r="C414" s="69"/>
      <c r="E414" s="69"/>
      <c r="F414" s="69"/>
    </row>
    <row r="415" spans="3:6" ht="15">
      <c r="C415" s="69"/>
      <c r="E415" s="69"/>
      <c r="F415" s="69"/>
    </row>
    <row r="416" spans="3:6" ht="15">
      <c r="C416" s="69"/>
      <c r="E416" s="69"/>
      <c r="F416" s="69"/>
    </row>
    <row r="417" spans="3:6" ht="15">
      <c r="C417" s="69"/>
      <c r="E417" s="69"/>
      <c r="F417" s="69"/>
    </row>
    <row r="418" spans="3:6" ht="15">
      <c r="C418" s="69"/>
      <c r="E418" s="69"/>
      <c r="F418" s="69"/>
    </row>
    <row r="419" spans="3:6" ht="15">
      <c r="C419" s="69"/>
      <c r="E419" s="69"/>
      <c r="F419" s="69"/>
    </row>
    <row r="420" spans="3:6" ht="15">
      <c r="C420" s="69"/>
      <c r="E420" s="69"/>
      <c r="F420" s="69"/>
    </row>
    <row r="421" spans="3:6" ht="15">
      <c r="C421" s="69"/>
      <c r="E421" s="69"/>
      <c r="F421" s="69"/>
    </row>
    <row r="422" spans="3:6" ht="15">
      <c r="C422" s="69"/>
      <c r="E422" s="69"/>
      <c r="F422" s="69"/>
    </row>
    <row r="423" spans="3:6" ht="15">
      <c r="C423" s="69"/>
      <c r="E423" s="69"/>
      <c r="F423" s="69"/>
    </row>
    <row r="424" spans="3:6" ht="15">
      <c r="C424" s="69"/>
      <c r="E424" s="69"/>
      <c r="F424" s="69"/>
    </row>
    <row r="425" spans="3:6" ht="15">
      <c r="C425" s="69"/>
      <c r="E425" s="69"/>
      <c r="F425" s="69"/>
    </row>
    <row r="426" spans="3:6" ht="15">
      <c r="C426" s="69"/>
      <c r="E426" s="69"/>
      <c r="F426" s="69"/>
    </row>
    <row r="427" spans="3:6" ht="15">
      <c r="C427" s="69"/>
      <c r="E427" s="69"/>
      <c r="F427" s="69"/>
    </row>
    <row r="428" spans="3:6" ht="15">
      <c r="C428" s="69"/>
      <c r="E428" s="69"/>
      <c r="F428" s="69"/>
    </row>
    <row r="429" spans="3:6" ht="15">
      <c r="C429" s="69"/>
      <c r="E429" s="69"/>
      <c r="F429" s="69"/>
    </row>
    <row r="430" spans="3:6" ht="15">
      <c r="C430" s="69"/>
      <c r="E430" s="69"/>
      <c r="F430" s="69"/>
    </row>
    <row r="431" spans="3:6" ht="15">
      <c r="C431" s="69"/>
      <c r="E431" s="69"/>
      <c r="F431" s="69"/>
    </row>
    <row r="432" spans="3:6" ht="15">
      <c r="C432" s="69"/>
      <c r="E432" s="69"/>
      <c r="F432" s="69"/>
    </row>
    <row r="433" spans="3:6" ht="15">
      <c r="C433" s="69"/>
      <c r="E433" s="69"/>
      <c r="F433" s="69"/>
    </row>
    <row r="434" spans="3:6" ht="15">
      <c r="C434" s="69"/>
      <c r="E434" s="69"/>
      <c r="F434" s="69"/>
    </row>
    <row r="435" spans="3:6" ht="15">
      <c r="C435" s="69"/>
      <c r="E435" s="69"/>
      <c r="F435" s="69"/>
    </row>
    <row r="436" spans="3:6" ht="15">
      <c r="C436" s="69"/>
      <c r="E436" s="69"/>
      <c r="F436" s="69"/>
    </row>
    <row r="437" spans="3:6" ht="15">
      <c r="C437" s="69"/>
      <c r="E437" s="69"/>
      <c r="F437" s="69"/>
    </row>
    <row r="438" spans="3:6" ht="15">
      <c r="C438" s="69"/>
      <c r="E438" s="69"/>
      <c r="F438" s="69"/>
    </row>
    <row r="439" spans="3:6" ht="15">
      <c r="C439" s="69"/>
      <c r="E439" s="69"/>
      <c r="F439" s="69"/>
    </row>
    <row r="440" spans="3:6" ht="15">
      <c r="C440" s="69"/>
      <c r="E440" s="69"/>
      <c r="F440" s="69"/>
    </row>
    <row r="441" spans="3:6" ht="15">
      <c r="C441" s="69"/>
      <c r="E441" s="69"/>
      <c r="F441" s="69"/>
    </row>
    <row r="442" spans="3:6" ht="15">
      <c r="C442" s="69"/>
      <c r="E442" s="69"/>
      <c r="F442" s="69"/>
    </row>
    <row r="443" spans="3:6" ht="15">
      <c r="C443" s="69"/>
      <c r="E443" s="69"/>
      <c r="F443" s="69"/>
    </row>
    <row r="444" spans="3:6" ht="15">
      <c r="C444" s="69"/>
      <c r="E444" s="69"/>
      <c r="F444" s="69"/>
    </row>
    <row r="445" spans="3:6" ht="15">
      <c r="C445" s="69"/>
      <c r="E445" s="69"/>
      <c r="F445" s="69"/>
    </row>
    <row r="446" spans="3:6" ht="15">
      <c r="C446" s="69"/>
      <c r="E446" s="69"/>
      <c r="F446" s="69"/>
    </row>
    <row r="447" spans="3:6" ht="15">
      <c r="C447" s="69"/>
      <c r="E447" s="69"/>
      <c r="F447" s="69"/>
    </row>
    <row r="448" spans="3:6" ht="15">
      <c r="C448" s="69"/>
      <c r="E448" s="69"/>
      <c r="F448" s="69"/>
    </row>
    <row r="449" spans="3:6" ht="15">
      <c r="C449" s="69"/>
      <c r="E449" s="69"/>
      <c r="F449" s="69"/>
    </row>
    <row r="450" spans="3:6" ht="15">
      <c r="C450" s="69"/>
      <c r="E450" s="69"/>
      <c r="F450" s="69"/>
    </row>
    <row r="451" spans="3:6" ht="15">
      <c r="C451" s="69"/>
      <c r="E451" s="69"/>
      <c r="F451" s="69"/>
    </row>
    <row r="452" spans="3:6" ht="15">
      <c r="C452" s="69"/>
      <c r="E452" s="69"/>
      <c r="F452" s="69"/>
    </row>
    <row r="453" spans="3:6" ht="15">
      <c r="C453" s="69"/>
      <c r="E453" s="69"/>
      <c r="F453" s="69"/>
    </row>
    <row r="454" spans="3:6" ht="15">
      <c r="C454" s="69"/>
      <c r="E454" s="69"/>
      <c r="F454" s="69"/>
    </row>
    <row r="455" spans="3:6" ht="15">
      <c r="C455" s="69"/>
      <c r="E455" s="69"/>
      <c r="F455" s="69"/>
    </row>
    <row r="456" spans="3:6" ht="15">
      <c r="C456" s="69"/>
      <c r="E456" s="69"/>
      <c r="F456" s="69"/>
    </row>
    <row r="457" spans="3:6" ht="15">
      <c r="C457" s="69"/>
      <c r="E457" s="69"/>
      <c r="F457" s="69"/>
    </row>
    <row r="458" spans="3:6" ht="15">
      <c r="C458" s="69"/>
      <c r="E458" s="69"/>
      <c r="F458" s="69"/>
    </row>
    <row r="459" spans="3:6" ht="15">
      <c r="C459" s="69"/>
      <c r="E459" s="69"/>
      <c r="F459" s="69"/>
    </row>
    <row r="460" spans="3:6" ht="15">
      <c r="C460" s="69"/>
      <c r="E460" s="69"/>
      <c r="F460" s="69"/>
    </row>
    <row r="461" spans="3:6" ht="15">
      <c r="C461" s="69"/>
      <c r="E461" s="69"/>
      <c r="F461" s="69"/>
    </row>
    <row r="462" spans="3:6" ht="15">
      <c r="C462" s="69"/>
      <c r="E462" s="69"/>
      <c r="F462" s="69"/>
    </row>
    <row r="463" spans="3:6" ht="15">
      <c r="C463" s="69"/>
      <c r="E463" s="69"/>
      <c r="F463" s="69"/>
    </row>
    <row r="464" spans="3:6" ht="15">
      <c r="C464" s="69"/>
      <c r="E464" s="69"/>
      <c r="F464" s="69"/>
    </row>
    <row r="465" spans="3:6" ht="15">
      <c r="C465" s="69"/>
      <c r="E465" s="69"/>
      <c r="F465" s="69"/>
    </row>
    <row r="466" spans="3:6" ht="15">
      <c r="C466" s="69"/>
      <c r="E466" s="69"/>
      <c r="F466" s="69"/>
    </row>
    <row r="467" spans="3:6" ht="15">
      <c r="C467" s="69"/>
      <c r="E467" s="69"/>
      <c r="F467" s="69"/>
    </row>
    <row r="468" spans="3:6" ht="15">
      <c r="C468" s="69"/>
      <c r="E468" s="69"/>
      <c r="F468" s="69"/>
    </row>
    <row r="469" spans="3:6" ht="15">
      <c r="C469" s="69"/>
      <c r="E469" s="69"/>
      <c r="F469" s="69"/>
    </row>
    <row r="470" spans="3:6" ht="15">
      <c r="C470" s="69"/>
      <c r="E470" s="69"/>
      <c r="F470" s="69"/>
    </row>
    <row r="471" spans="3:6" ht="15">
      <c r="C471" s="69"/>
      <c r="E471" s="69"/>
      <c r="F471" s="69"/>
    </row>
    <row r="472" spans="3:6" ht="15">
      <c r="C472" s="69"/>
      <c r="E472" s="69"/>
      <c r="F472" s="69"/>
    </row>
    <row r="473" spans="3:6" ht="15">
      <c r="C473" s="69"/>
      <c r="E473" s="69"/>
      <c r="F473" s="69"/>
    </row>
    <row r="474" spans="3:6" ht="15">
      <c r="C474" s="69"/>
      <c r="E474" s="69"/>
      <c r="F474" s="69"/>
    </row>
    <row r="475" spans="3:6" ht="15">
      <c r="C475" s="69"/>
      <c r="E475" s="69"/>
      <c r="F475" s="69"/>
    </row>
    <row r="476" spans="3:6" ht="15">
      <c r="C476" s="69"/>
      <c r="E476" s="69"/>
      <c r="F476" s="69"/>
    </row>
    <row r="477" spans="3:6" ht="15">
      <c r="C477" s="69"/>
      <c r="E477" s="69"/>
      <c r="F477" s="69"/>
    </row>
    <row r="478" spans="3:6" ht="15">
      <c r="C478" s="69"/>
      <c r="E478" s="69"/>
      <c r="F478" s="69"/>
    </row>
    <row r="479" spans="3:6" ht="15">
      <c r="C479" s="69"/>
      <c r="E479" s="69"/>
      <c r="F479" s="69"/>
    </row>
    <row r="480" spans="3:6" ht="15">
      <c r="C480" s="69"/>
      <c r="E480" s="69"/>
      <c r="F480" s="69"/>
    </row>
    <row r="481" spans="3:6" ht="15">
      <c r="C481" s="69"/>
      <c r="E481" s="69"/>
      <c r="F481" s="69"/>
    </row>
    <row r="482" spans="3:6" ht="15">
      <c r="C482" s="69"/>
      <c r="E482" s="69"/>
      <c r="F482" s="69"/>
    </row>
    <row r="483" spans="3:6" ht="15">
      <c r="C483" s="69"/>
      <c r="E483" s="69"/>
      <c r="F483" s="69"/>
    </row>
    <row r="484" spans="3:6" ht="15">
      <c r="C484" s="69"/>
      <c r="E484" s="69"/>
      <c r="F484" s="69"/>
    </row>
    <row r="485" spans="3:6" ht="15">
      <c r="C485" s="69"/>
      <c r="E485" s="69"/>
      <c r="F485" s="69"/>
    </row>
    <row r="486" spans="3:6" ht="15">
      <c r="C486" s="69"/>
      <c r="E486" s="69"/>
      <c r="F486" s="69"/>
    </row>
    <row r="487" spans="3:6" ht="15">
      <c r="C487" s="69"/>
      <c r="E487" s="69"/>
      <c r="F487" s="69"/>
    </row>
    <row r="488" spans="3:6" ht="15">
      <c r="C488" s="69"/>
      <c r="E488" s="69"/>
      <c r="F488" s="69"/>
    </row>
    <row r="489" spans="3:6" ht="15">
      <c r="C489" s="69"/>
      <c r="E489" s="69"/>
      <c r="F489" s="69"/>
    </row>
    <row r="490" spans="3:6" ht="15">
      <c r="C490" s="69"/>
      <c r="E490" s="69"/>
      <c r="F490" s="69"/>
    </row>
    <row r="491" spans="3:6" ht="15">
      <c r="C491" s="69"/>
      <c r="E491" s="69"/>
      <c r="F491" s="69"/>
    </row>
    <row r="492" spans="3:6" ht="15">
      <c r="C492" s="69"/>
      <c r="E492" s="69"/>
      <c r="F492" s="69"/>
    </row>
    <row r="493" spans="3:6" ht="15">
      <c r="C493" s="69"/>
      <c r="E493" s="69"/>
      <c r="F493" s="69"/>
    </row>
    <row r="494" spans="3:6" ht="15">
      <c r="C494" s="69"/>
      <c r="E494" s="69"/>
      <c r="F494" s="69"/>
    </row>
    <row r="495" spans="3:6" ht="15">
      <c r="C495" s="69"/>
      <c r="E495" s="69"/>
      <c r="F495" s="69"/>
    </row>
    <row r="496" spans="3:6" ht="15">
      <c r="C496" s="69"/>
      <c r="E496" s="69"/>
      <c r="F496" s="69"/>
    </row>
    <row r="497" spans="3:6" ht="15">
      <c r="C497" s="69"/>
      <c r="E497" s="69"/>
      <c r="F497" s="69"/>
    </row>
    <row r="498" spans="3:6" ht="15">
      <c r="C498" s="69"/>
      <c r="E498" s="69"/>
      <c r="F498" s="69"/>
    </row>
    <row r="499" spans="3:6" ht="15">
      <c r="C499" s="69"/>
      <c r="E499" s="69"/>
      <c r="F499" s="69"/>
    </row>
    <row r="500" spans="3:6" ht="15">
      <c r="C500" s="69"/>
      <c r="E500" s="69"/>
      <c r="F500" s="69"/>
    </row>
    <row r="501" spans="3:6" ht="15">
      <c r="C501" s="69"/>
      <c r="E501" s="69"/>
      <c r="F501" s="69"/>
    </row>
    <row r="502" spans="3:6" ht="15">
      <c r="C502" s="69"/>
      <c r="E502" s="69"/>
      <c r="F502" s="69"/>
    </row>
    <row r="503" spans="3:6" ht="15">
      <c r="C503" s="69"/>
      <c r="E503" s="69"/>
      <c r="F503" s="69"/>
    </row>
    <row r="504" spans="3:6" ht="15">
      <c r="C504" s="69"/>
      <c r="E504" s="69"/>
      <c r="F504" s="69"/>
    </row>
    <row r="505" spans="3:6" ht="15">
      <c r="C505" s="69"/>
      <c r="E505" s="69"/>
      <c r="F505" s="69"/>
    </row>
    <row r="506" spans="3:6" ht="15">
      <c r="C506" s="69"/>
      <c r="E506" s="69"/>
      <c r="F506" s="69"/>
    </row>
    <row r="507" spans="3:6" ht="15">
      <c r="C507" s="69"/>
      <c r="E507" s="69"/>
      <c r="F507" s="69"/>
    </row>
    <row r="508" spans="3:6" ht="15">
      <c r="C508" s="69"/>
      <c r="E508" s="69"/>
      <c r="F508" s="69"/>
    </row>
    <row r="509" spans="3:6" ht="15">
      <c r="C509" s="69"/>
      <c r="E509" s="69"/>
      <c r="F509" s="69"/>
    </row>
    <row r="510" spans="3:6" ht="15">
      <c r="C510" s="69"/>
      <c r="E510" s="69"/>
      <c r="F510" s="69"/>
    </row>
    <row r="511" spans="3:6" ht="15">
      <c r="C511" s="69"/>
      <c r="E511" s="69"/>
      <c r="F511" s="69"/>
    </row>
    <row r="512" spans="3:6" ht="15">
      <c r="C512" s="69"/>
      <c r="E512" s="69"/>
      <c r="F512" s="69"/>
    </row>
    <row r="513" spans="3:6" ht="15">
      <c r="C513" s="69"/>
      <c r="E513" s="69"/>
      <c r="F513" s="69"/>
    </row>
    <row r="514" spans="3:6" ht="15">
      <c r="C514" s="69"/>
      <c r="E514" s="69"/>
      <c r="F514" s="69"/>
    </row>
    <row r="515" spans="3:6" ht="15">
      <c r="C515" s="69"/>
      <c r="E515" s="69"/>
      <c r="F515" s="69"/>
    </row>
    <row r="516" spans="3:6" ht="15">
      <c r="C516" s="69"/>
      <c r="E516" s="69"/>
      <c r="F516" s="69"/>
    </row>
    <row r="517" spans="3:6" ht="15">
      <c r="C517" s="69"/>
      <c r="E517" s="69"/>
      <c r="F517" s="69"/>
    </row>
    <row r="518" spans="3:6" ht="15">
      <c r="C518" s="69"/>
      <c r="E518" s="69"/>
      <c r="F518" s="69"/>
    </row>
    <row r="519" spans="3:6" ht="15">
      <c r="C519" s="69"/>
      <c r="E519" s="69"/>
      <c r="F519" s="69"/>
    </row>
    <row r="520" spans="3:6" ht="15">
      <c r="C520" s="69"/>
      <c r="E520" s="69"/>
      <c r="F520" s="69"/>
    </row>
    <row r="521" spans="3:6" ht="15">
      <c r="C521" s="69"/>
      <c r="E521" s="69"/>
      <c r="F521" s="69"/>
    </row>
    <row r="522" spans="3:6" ht="15">
      <c r="C522" s="69"/>
      <c r="E522" s="69"/>
      <c r="F522" s="69"/>
    </row>
    <row r="523" spans="3:6" ht="15">
      <c r="C523" s="69"/>
      <c r="E523" s="69"/>
      <c r="F523" s="69"/>
    </row>
    <row r="524" spans="3:6" ht="15">
      <c r="C524" s="69"/>
      <c r="E524" s="69"/>
      <c r="F524" s="69"/>
    </row>
    <row r="525" spans="3:6" ht="15">
      <c r="C525" s="69"/>
      <c r="E525" s="69"/>
      <c r="F525" s="69"/>
    </row>
    <row r="526" spans="3:6" ht="15">
      <c r="C526" s="69"/>
      <c r="E526" s="69"/>
      <c r="F526" s="69"/>
    </row>
    <row r="527" spans="3:6" ht="15">
      <c r="C527" s="69"/>
      <c r="E527" s="69"/>
      <c r="F527" s="69"/>
    </row>
    <row r="528" spans="3:6" ht="15">
      <c r="C528" s="69"/>
      <c r="E528" s="69"/>
      <c r="F528" s="69"/>
    </row>
    <row r="529" spans="3:6" ht="15">
      <c r="C529" s="69"/>
      <c r="E529" s="69"/>
      <c r="F529" s="69"/>
    </row>
    <row r="530" spans="3:6" ht="15">
      <c r="C530" s="69"/>
      <c r="E530" s="69"/>
      <c r="F530" s="69"/>
    </row>
    <row r="531" spans="3:6" ht="15">
      <c r="C531" s="69"/>
      <c r="E531" s="69"/>
      <c r="F531" s="69"/>
    </row>
    <row r="532" spans="3:6" ht="15">
      <c r="C532" s="69"/>
      <c r="E532" s="69"/>
      <c r="F532" s="69"/>
    </row>
    <row r="533" spans="3:6" ht="15">
      <c r="C533" s="69"/>
      <c r="E533" s="69"/>
      <c r="F533" s="69"/>
    </row>
    <row r="534" spans="3:6" ht="15">
      <c r="C534" s="69"/>
      <c r="E534" s="69"/>
      <c r="F534" s="69"/>
    </row>
    <row r="535" spans="3:6" ht="15">
      <c r="C535" s="69"/>
      <c r="E535" s="69"/>
      <c r="F535" s="69"/>
    </row>
    <row r="536" spans="3:6" ht="15">
      <c r="C536" s="69"/>
      <c r="E536" s="69"/>
      <c r="F536" s="69"/>
    </row>
    <row r="537" spans="3:6" ht="15">
      <c r="C537" s="69"/>
      <c r="E537" s="69"/>
      <c r="F537" s="69"/>
    </row>
    <row r="538" spans="3:6" ht="15">
      <c r="C538" s="69"/>
      <c r="E538" s="69"/>
      <c r="F538" s="69"/>
    </row>
    <row r="539" spans="3:6" ht="15">
      <c r="C539" s="69"/>
      <c r="E539" s="69"/>
      <c r="F539" s="69"/>
    </row>
    <row r="540" spans="3:6" ht="15">
      <c r="C540" s="69"/>
      <c r="E540" s="69"/>
      <c r="F540" s="69"/>
    </row>
    <row r="541" spans="3:6" ht="15">
      <c r="C541" s="69"/>
      <c r="E541" s="69"/>
      <c r="F541" s="69"/>
    </row>
    <row r="542" spans="3:6" ht="15">
      <c r="C542" s="69"/>
      <c r="E542" s="69"/>
      <c r="F542" s="69"/>
    </row>
    <row r="543" spans="3:6" ht="15">
      <c r="C543" s="69"/>
      <c r="E543" s="69"/>
      <c r="F543" s="69"/>
    </row>
    <row r="544" spans="3:6" ht="15">
      <c r="C544" s="69"/>
      <c r="E544" s="69"/>
      <c r="F544" s="69"/>
    </row>
    <row r="545" spans="3:6" ht="15">
      <c r="C545" s="69"/>
      <c r="E545" s="69"/>
      <c r="F545" s="69"/>
    </row>
    <row r="546" spans="3:6" ht="15">
      <c r="C546" s="69"/>
      <c r="E546" s="69"/>
      <c r="F546" s="69"/>
    </row>
    <row r="547" spans="3:6" ht="15">
      <c r="C547" s="69"/>
      <c r="E547" s="69"/>
      <c r="F547" s="69"/>
    </row>
    <row r="548" spans="3:6" ht="15">
      <c r="C548" s="69"/>
      <c r="E548" s="69"/>
      <c r="F548" s="69"/>
    </row>
    <row r="549" spans="3:6" ht="15">
      <c r="C549" s="69"/>
      <c r="E549" s="69"/>
      <c r="F549" s="69"/>
    </row>
    <row r="550" spans="3:6" ht="15">
      <c r="C550" s="69"/>
      <c r="E550" s="69"/>
      <c r="F550" s="69"/>
    </row>
    <row r="551" spans="3:6" ht="15">
      <c r="C551" s="69"/>
      <c r="E551" s="69"/>
      <c r="F551" s="69"/>
    </row>
    <row r="552" spans="3:6" ht="15">
      <c r="C552" s="69"/>
      <c r="E552" s="69"/>
      <c r="F552" s="69"/>
    </row>
    <row r="553" spans="3:6" ht="15">
      <c r="C553" s="69"/>
      <c r="E553" s="69"/>
      <c r="F553" s="69"/>
    </row>
    <row r="554" spans="3:6" ht="15">
      <c r="C554" s="69"/>
      <c r="E554" s="69"/>
      <c r="F554" s="69"/>
    </row>
    <row r="555" spans="3:6" ht="15">
      <c r="C555" s="69"/>
      <c r="E555" s="69"/>
      <c r="F555" s="69"/>
    </row>
    <row r="556" spans="3:6" ht="15">
      <c r="C556" s="69"/>
      <c r="E556" s="69"/>
      <c r="F556" s="69"/>
    </row>
    <row r="557" spans="3:6" ht="15">
      <c r="C557" s="69"/>
      <c r="E557" s="69"/>
      <c r="F557" s="69"/>
    </row>
    <row r="558" spans="3:6" ht="15">
      <c r="C558" s="69"/>
      <c r="E558" s="69"/>
      <c r="F558" s="69"/>
    </row>
    <row r="559" spans="3:6" ht="15">
      <c r="C559" s="69"/>
      <c r="E559" s="69"/>
      <c r="F559" s="69"/>
    </row>
    <row r="560" spans="3:6" ht="15">
      <c r="C560" s="69"/>
      <c r="E560" s="69"/>
      <c r="F560" s="69"/>
    </row>
    <row r="561" spans="3:6" ht="15">
      <c r="C561" s="69"/>
      <c r="E561" s="69"/>
      <c r="F561" s="69"/>
    </row>
    <row r="562" spans="3:6" ht="15">
      <c r="C562" s="69"/>
      <c r="E562" s="69"/>
      <c r="F562" s="69"/>
    </row>
    <row r="563" spans="3:6" ht="15">
      <c r="C563" s="69"/>
      <c r="E563" s="69"/>
      <c r="F563" s="69"/>
    </row>
    <row r="564" spans="3:6" ht="15">
      <c r="C564" s="69"/>
      <c r="E564" s="69"/>
      <c r="F564" s="69"/>
    </row>
    <row r="565" spans="3:6" ht="15">
      <c r="C565" s="69"/>
      <c r="E565" s="69"/>
      <c r="F565" s="69"/>
    </row>
    <row r="566" spans="3:6" ht="15">
      <c r="C566" s="69"/>
      <c r="E566" s="69"/>
      <c r="F566" s="69"/>
    </row>
    <row r="567" spans="3:6" ht="15">
      <c r="C567" s="69"/>
      <c r="E567" s="69"/>
      <c r="F567" s="69"/>
    </row>
    <row r="568" spans="3:6" ht="15">
      <c r="C568" s="69"/>
      <c r="E568" s="69"/>
      <c r="F568" s="69"/>
    </row>
    <row r="569" spans="3:6" ht="15">
      <c r="C569" s="69"/>
      <c r="E569" s="69"/>
      <c r="F569" s="69"/>
    </row>
    <row r="570" spans="3:6" ht="15">
      <c r="C570" s="69"/>
      <c r="E570" s="69"/>
      <c r="F570" s="69"/>
    </row>
    <row r="571" spans="3:6" ht="15">
      <c r="C571" s="69"/>
      <c r="E571" s="69"/>
      <c r="F571" s="69"/>
    </row>
    <row r="572" spans="3:6" ht="15">
      <c r="C572" s="69"/>
      <c r="E572" s="69"/>
      <c r="F572" s="69"/>
    </row>
    <row r="573" spans="3:6" ht="15">
      <c r="C573" s="69"/>
      <c r="E573" s="69"/>
      <c r="F573" s="69"/>
    </row>
    <row r="574" spans="3:6" ht="15">
      <c r="C574" s="69"/>
      <c r="E574" s="69"/>
      <c r="F574" s="69"/>
    </row>
    <row r="575" spans="3:6" ht="15">
      <c r="C575" s="69"/>
      <c r="E575" s="69"/>
      <c r="F575" s="69"/>
    </row>
    <row r="576" spans="3:6" ht="15">
      <c r="C576" s="69"/>
      <c r="E576" s="69"/>
      <c r="F576" s="69"/>
    </row>
    <row r="577" spans="3:6" ht="15">
      <c r="C577" s="69"/>
      <c r="E577" s="69"/>
      <c r="F577" s="69"/>
    </row>
    <row r="578" spans="3:6" ht="15">
      <c r="C578" s="69"/>
      <c r="E578" s="69"/>
      <c r="F578" s="69"/>
    </row>
    <row r="579" spans="3:6" ht="15">
      <c r="C579" s="69"/>
      <c r="E579" s="69"/>
      <c r="F579" s="69"/>
    </row>
    <row r="580" spans="3:6" ht="15">
      <c r="C580" s="69"/>
      <c r="E580" s="69"/>
      <c r="F580" s="69"/>
    </row>
    <row r="581" spans="3:6" ht="15">
      <c r="C581" s="69"/>
      <c r="E581" s="69"/>
      <c r="F581" s="69"/>
    </row>
    <row r="582" spans="3:6" ht="15">
      <c r="C582" s="69"/>
      <c r="E582" s="69"/>
      <c r="F582" s="69"/>
    </row>
    <row r="583" spans="3:6" ht="15">
      <c r="C583" s="69"/>
      <c r="E583" s="69"/>
      <c r="F583" s="69"/>
    </row>
    <row r="584" spans="3:6" ht="15">
      <c r="C584" s="69"/>
      <c r="E584" s="69"/>
      <c r="F584" s="69"/>
    </row>
    <row r="585" spans="3:6" ht="15">
      <c r="C585" s="69"/>
      <c r="E585" s="69"/>
      <c r="F585" s="69"/>
    </row>
    <row r="586" spans="3:6" ht="15">
      <c r="C586" s="69"/>
      <c r="E586" s="69"/>
      <c r="F586" s="69"/>
    </row>
    <row r="587" spans="3:6" ht="15">
      <c r="C587" s="69"/>
      <c r="E587" s="69"/>
      <c r="F587" s="69"/>
    </row>
    <row r="588" spans="3:6" ht="15">
      <c r="C588" s="69"/>
      <c r="E588" s="69"/>
      <c r="F588" s="69"/>
    </row>
    <row r="589" spans="3:6" ht="15">
      <c r="C589" s="69"/>
      <c r="E589" s="69"/>
      <c r="F589" s="69"/>
    </row>
    <row r="590" spans="3:6" ht="15">
      <c r="C590" s="69"/>
      <c r="E590" s="69"/>
      <c r="F590" s="69"/>
    </row>
    <row r="591" spans="3:6" ht="15">
      <c r="C591" s="69"/>
      <c r="E591" s="69"/>
      <c r="F591" s="69"/>
    </row>
    <row r="592" spans="3:6" ht="15">
      <c r="C592" s="69"/>
      <c r="E592" s="69"/>
      <c r="F592" s="69"/>
    </row>
    <row r="593" spans="3:6" ht="15">
      <c r="C593" s="69"/>
      <c r="E593" s="69"/>
      <c r="F593" s="69"/>
    </row>
    <row r="594" spans="3:6" ht="15">
      <c r="C594" s="69"/>
      <c r="E594" s="69"/>
      <c r="F594" s="69"/>
    </row>
    <row r="595" spans="3:6" ht="15">
      <c r="C595" s="69"/>
      <c r="E595" s="69"/>
      <c r="F595" s="69"/>
    </row>
    <row r="596" spans="3:6" ht="15">
      <c r="C596" s="69"/>
      <c r="E596" s="69"/>
      <c r="F596" s="69"/>
    </row>
    <row r="597" spans="3:6" ht="15">
      <c r="C597" s="69"/>
      <c r="E597" s="69"/>
      <c r="F597" s="69"/>
    </row>
    <row r="598" spans="3:6" ht="15">
      <c r="C598" s="69"/>
      <c r="E598" s="69"/>
      <c r="F598" s="69"/>
    </row>
    <row r="599" spans="3:6" ht="15">
      <c r="C599" s="69"/>
      <c r="E599" s="69"/>
      <c r="F599" s="69"/>
    </row>
    <row r="600" spans="3:6" ht="15">
      <c r="C600" s="69"/>
      <c r="E600" s="69"/>
      <c r="F600" s="69"/>
    </row>
    <row r="601" spans="3:6" ht="15">
      <c r="C601" s="69"/>
      <c r="E601" s="69"/>
      <c r="F601" s="69"/>
    </row>
    <row r="602" spans="3:6" ht="15">
      <c r="C602" s="69"/>
      <c r="E602" s="69"/>
      <c r="F602" s="69"/>
    </row>
    <row r="603" spans="3:6" ht="15">
      <c r="C603" s="69"/>
      <c r="E603" s="69"/>
      <c r="F603" s="69"/>
    </row>
    <row r="604" spans="3:6" ht="15">
      <c r="C604" s="69"/>
      <c r="E604" s="69"/>
      <c r="F604" s="69"/>
    </row>
    <row r="605" spans="3:6" ht="15">
      <c r="C605" s="69"/>
      <c r="E605" s="69"/>
      <c r="F605" s="69"/>
    </row>
    <row r="606" spans="3:6" ht="15">
      <c r="C606" s="69"/>
      <c r="E606" s="69"/>
      <c r="F606" s="69"/>
    </row>
    <row r="607" spans="3:6" ht="15">
      <c r="C607" s="69"/>
      <c r="E607" s="69"/>
      <c r="F607" s="69"/>
    </row>
    <row r="608" spans="3:6" ht="15">
      <c r="C608" s="69"/>
      <c r="E608" s="69"/>
      <c r="F608" s="69"/>
    </row>
    <row r="609" spans="3:6" ht="15">
      <c r="C609" s="69"/>
      <c r="E609" s="69"/>
      <c r="F609" s="69"/>
    </row>
    <row r="610" spans="3:6" ht="15">
      <c r="C610" s="69"/>
      <c r="E610" s="69"/>
      <c r="F610" s="69"/>
    </row>
    <row r="611" spans="3:6" ht="15">
      <c r="C611" s="69"/>
      <c r="E611" s="69"/>
      <c r="F611" s="69"/>
    </row>
    <row r="612" spans="3:6" ht="15">
      <c r="C612" s="69"/>
      <c r="E612" s="69"/>
      <c r="F612" s="69"/>
    </row>
    <row r="613" spans="3:6" ht="15">
      <c r="C613" s="69"/>
      <c r="E613" s="69"/>
      <c r="F613" s="69"/>
    </row>
    <row r="614" spans="3:6" ht="15">
      <c r="C614" s="69"/>
      <c r="E614" s="69"/>
      <c r="F614" s="69"/>
    </row>
    <row r="615" spans="3:6" ht="15">
      <c r="C615" s="69"/>
      <c r="E615" s="69"/>
      <c r="F615" s="69"/>
    </row>
    <row r="616" spans="3:6" ht="15">
      <c r="C616" s="69"/>
      <c r="E616" s="69"/>
      <c r="F616" s="69"/>
    </row>
    <row r="617" spans="3:6" ht="15">
      <c r="C617" s="69"/>
      <c r="E617" s="69"/>
      <c r="F617" s="69"/>
    </row>
    <row r="618" spans="3:6" ht="15">
      <c r="C618" s="69"/>
      <c r="E618" s="69"/>
      <c r="F618" s="69"/>
    </row>
    <row r="619" spans="3:6" ht="15">
      <c r="C619" s="69"/>
      <c r="E619" s="69"/>
      <c r="F619" s="69"/>
    </row>
    <row r="620" spans="3:6" ht="15">
      <c r="C620" s="69"/>
      <c r="E620" s="69"/>
      <c r="F620" s="69"/>
    </row>
    <row r="621" spans="3:6" ht="15">
      <c r="C621" s="69"/>
      <c r="E621" s="69"/>
      <c r="F621" s="69"/>
    </row>
    <row r="622" spans="3:6" ht="15">
      <c r="C622" s="69"/>
      <c r="E622" s="69"/>
      <c r="F622" s="69"/>
    </row>
    <row r="623" spans="3:6" ht="15">
      <c r="C623" s="69"/>
      <c r="E623" s="69"/>
      <c r="F623" s="69"/>
    </row>
    <row r="624" spans="3:6" ht="15">
      <c r="C624" s="69"/>
      <c r="E624" s="69"/>
      <c r="F624" s="69"/>
    </row>
    <row r="625" spans="3:6" ht="15">
      <c r="C625" s="69"/>
      <c r="E625" s="69"/>
      <c r="F625" s="69"/>
    </row>
    <row r="626" spans="3:6" ht="15">
      <c r="C626" s="69"/>
      <c r="E626" s="69"/>
      <c r="F626" s="69"/>
    </row>
    <row r="627" spans="3:6" ht="15">
      <c r="C627" s="69"/>
      <c r="E627" s="69"/>
      <c r="F627" s="69"/>
    </row>
    <row r="628" spans="3:6" ht="15">
      <c r="C628" s="69"/>
      <c r="E628" s="69"/>
      <c r="F628" s="69"/>
    </row>
    <row r="629" spans="3:6" ht="15">
      <c r="C629" s="69"/>
      <c r="E629" s="69"/>
      <c r="F629" s="69"/>
    </row>
    <row r="630" spans="3:6" ht="15">
      <c r="C630" s="69"/>
      <c r="E630" s="69"/>
      <c r="F630" s="69"/>
    </row>
    <row r="631" spans="3:6" ht="15">
      <c r="C631" s="69"/>
      <c r="E631" s="69"/>
      <c r="F631" s="69"/>
    </row>
    <row r="632" spans="3:6" ht="15">
      <c r="C632" s="69"/>
      <c r="E632" s="69"/>
      <c r="F632" s="69"/>
    </row>
    <row r="633" spans="3:6" ht="15">
      <c r="C633" s="69"/>
      <c r="E633" s="69"/>
      <c r="F633" s="69"/>
    </row>
    <row r="634" spans="3:6" ht="15">
      <c r="C634" s="69"/>
      <c r="E634" s="69"/>
      <c r="F634" s="69"/>
    </row>
    <row r="635" spans="3:6" ht="15">
      <c r="C635" s="69"/>
      <c r="E635" s="69"/>
      <c r="F635" s="69"/>
    </row>
    <row r="636" spans="3:6" ht="15">
      <c r="C636" s="69"/>
      <c r="E636" s="69"/>
      <c r="F636" s="69"/>
    </row>
    <row r="637" spans="3:6" ht="15">
      <c r="C637" s="69"/>
      <c r="E637" s="69"/>
      <c r="F637" s="69"/>
    </row>
    <row r="638" spans="3:6" ht="15">
      <c r="C638" s="69"/>
      <c r="E638" s="69"/>
      <c r="F638" s="69"/>
    </row>
    <row r="639" spans="3:6" ht="15">
      <c r="C639" s="69"/>
      <c r="E639" s="69"/>
      <c r="F639" s="69"/>
    </row>
    <row r="640" spans="3:6" ht="15">
      <c r="C640" s="69"/>
      <c r="E640" s="69"/>
      <c r="F640" s="69"/>
    </row>
    <row r="641" spans="3:6" ht="15">
      <c r="C641" s="69"/>
      <c r="E641" s="69"/>
      <c r="F641" s="69"/>
    </row>
    <row r="642" spans="3:6" ht="15">
      <c r="C642" s="69"/>
      <c r="E642" s="69"/>
      <c r="F642" s="69"/>
    </row>
    <row r="643" spans="3:6" ht="15">
      <c r="C643" s="69"/>
      <c r="E643" s="69"/>
      <c r="F643" s="69"/>
    </row>
    <row r="644" spans="3:6" ht="15">
      <c r="C644" s="69"/>
      <c r="E644" s="69"/>
      <c r="F644" s="69"/>
    </row>
    <row r="645" spans="3:6" ht="15">
      <c r="C645" s="69"/>
      <c r="E645" s="69"/>
      <c r="F645" s="69"/>
    </row>
    <row r="646" spans="3:6" ht="15">
      <c r="C646" s="69"/>
      <c r="E646" s="69"/>
      <c r="F646" s="69"/>
    </row>
    <row r="647" spans="3:6" ht="15">
      <c r="C647" s="69"/>
      <c r="E647" s="69"/>
      <c r="F647" s="69"/>
    </row>
    <row r="648" spans="3:6" ht="15">
      <c r="C648" s="69"/>
      <c r="E648" s="69"/>
      <c r="F648" s="69"/>
    </row>
    <row r="649" spans="3:6" ht="15">
      <c r="C649" s="69"/>
      <c r="E649" s="69"/>
      <c r="F649" s="69"/>
    </row>
    <row r="650" spans="3:6" ht="15">
      <c r="C650" s="69"/>
      <c r="E650" s="69"/>
      <c r="F650" s="69"/>
    </row>
    <row r="651" spans="3:6" ht="15">
      <c r="C651" s="69"/>
      <c r="E651" s="69"/>
      <c r="F651" s="69"/>
    </row>
    <row r="652" spans="3:6" ht="15">
      <c r="C652" s="69"/>
      <c r="E652" s="69"/>
      <c r="F652" s="69"/>
    </row>
    <row r="653" spans="3:6" ht="15">
      <c r="C653" s="69"/>
      <c r="E653" s="69"/>
      <c r="F653" s="69"/>
    </row>
    <row r="654" spans="3:6" ht="15">
      <c r="C654" s="69"/>
      <c r="E654" s="69"/>
      <c r="F654" s="69"/>
    </row>
  </sheetData>
  <sheetProtection/>
  <mergeCells count="4">
    <mergeCell ref="A1:F1"/>
    <mergeCell ref="A7:F7"/>
    <mergeCell ref="A8:F8"/>
    <mergeCell ref="A6:F6"/>
  </mergeCells>
  <conditionalFormatting sqref="E14:F34">
    <cfRule type="cellIs" priority="1" dxfId="21" operator="equal" stopIfTrue="1">
      <formula>0</formula>
    </cfRule>
  </conditionalFormatting>
  <printOptions/>
  <pageMargins left="1" right="0.58" top="1.25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69" sqref="D68:D69"/>
    </sheetView>
  </sheetViews>
  <sheetFormatPr defaultColWidth="9.00390625" defaultRowHeight="12.75"/>
  <cols>
    <col min="1" max="16384" width="9.125" style="443" customWidth="1"/>
  </cols>
  <sheetData>
    <row r="1" spans="1:9" ht="30">
      <c r="A1" s="636" t="str">
        <f>титул!C2</f>
        <v>СОЛАР ПАУЪР ПАРК ООД</v>
      </c>
      <c r="B1" s="637"/>
      <c r="C1" s="637"/>
      <c r="D1" s="637"/>
      <c r="E1" s="637"/>
      <c r="F1" s="637"/>
      <c r="G1" s="637"/>
      <c r="H1" s="637"/>
      <c r="I1" s="637"/>
    </row>
    <row r="2" spans="1:9" ht="13.5" thickBot="1">
      <c r="A2" s="444"/>
      <c r="B2" s="444"/>
      <c r="C2" s="444"/>
      <c r="D2" s="444"/>
      <c r="E2" s="444"/>
      <c r="F2" s="444"/>
      <c r="G2" s="444"/>
      <c r="H2" s="444"/>
      <c r="I2" s="444"/>
    </row>
    <row r="3" spans="1:9" ht="19.5" thickTop="1">
      <c r="A3" s="634" t="str">
        <f>титул!C4</f>
        <v>ПЛОВДИВ</v>
      </c>
      <c r="B3" s="635"/>
      <c r="C3" s="635"/>
      <c r="D3" s="635"/>
      <c r="E3" s="635"/>
      <c r="F3" s="635"/>
      <c r="G3" s="635"/>
      <c r="H3" s="635"/>
      <c r="I3" s="635"/>
    </row>
    <row r="4" spans="1:9" ht="12.75">
      <c r="A4" s="445"/>
      <c r="B4" s="445"/>
      <c r="C4" s="445"/>
      <c r="D4" s="445"/>
      <c r="E4" s="445"/>
      <c r="F4" s="445"/>
      <c r="G4" s="445"/>
      <c r="H4" s="445"/>
      <c r="I4" s="445"/>
    </row>
    <row r="5" spans="1:9" ht="12.75">
      <c r="A5" s="445"/>
      <c r="B5" s="445"/>
      <c r="C5" s="445"/>
      <c r="D5" s="445"/>
      <c r="E5" s="445"/>
      <c r="F5" s="445"/>
      <c r="G5" s="445"/>
      <c r="H5" s="445"/>
      <c r="I5" s="445"/>
    </row>
    <row r="6" spans="1:9" ht="12.75">
      <c r="A6" s="445"/>
      <c r="B6" s="445"/>
      <c r="C6" s="445"/>
      <c r="D6" s="445"/>
      <c r="E6" s="445"/>
      <c r="F6" s="445"/>
      <c r="G6" s="445"/>
      <c r="H6" s="445"/>
      <c r="I6" s="445"/>
    </row>
    <row r="7" spans="1:9" ht="12.75">
      <c r="A7" s="445"/>
      <c r="B7" s="445"/>
      <c r="C7" s="445"/>
      <c r="D7" s="445"/>
      <c r="E7" s="445"/>
      <c r="F7" s="445"/>
      <c r="G7" s="445"/>
      <c r="H7" s="445"/>
      <c r="I7" s="445"/>
    </row>
    <row r="8" spans="1:9" ht="12.75">
      <c r="A8" s="445"/>
      <c r="B8" s="445"/>
      <c r="C8" s="445"/>
      <c r="D8" s="445"/>
      <c r="E8" s="445"/>
      <c r="F8" s="445"/>
      <c r="G8" s="445"/>
      <c r="H8" s="445"/>
      <c r="I8" s="445"/>
    </row>
    <row r="9" spans="1:9" ht="12.75">
      <c r="A9" s="445"/>
      <c r="B9" s="445"/>
      <c r="C9" s="445"/>
      <c r="D9" s="445"/>
      <c r="E9" s="445"/>
      <c r="F9" s="445"/>
      <c r="G9" s="445"/>
      <c r="H9" s="445"/>
      <c r="I9" s="445"/>
    </row>
    <row r="10" spans="1:9" ht="12.75">
      <c r="A10" s="445"/>
      <c r="B10" s="445"/>
      <c r="C10" s="445"/>
      <c r="D10" s="445"/>
      <c r="E10" s="445"/>
      <c r="F10" s="445"/>
      <c r="G10" s="445"/>
      <c r="H10" s="445"/>
      <c r="I10" s="445"/>
    </row>
    <row r="11" spans="1:9" ht="12.75">
      <c r="A11" s="445"/>
      <c r="B11" s="445"/>
      <c r="C11" s="445"/>
      <c r="D11" s="445"/>
      <c r="E11" s="445"/>
      <c r="F11" s="445"/>
      <c r="G11" s="445"/>
      <c r="H11" s="445"/>
      <c r="I11" s="445"/>
    </row>
    <row r="12" spans="1:9" ht="12.75">
      <c r="A12" s="445"/>
      <c r="B12" s="445"/>
      <c r="C12" s="445"/>
      <c r="D12" s="445"/>
      <c r="E12" s="445"/>
      <c r="F12" s="445"/>
      <c r="G12" s="445"/>
      <c r="H12" s="445"/>
      <c r="I12" s="445"/>
    </row>
    <row r="13" spans="1:9" ht="12.75">
      <c r="A13" s="445"/>
      <c r="B13" s="445"/>
      <c r="C13" s="445"/>
      <c r="D13" s="445"/>
      <c r="E13" s="445"/>
      <c r="F13" s="445"/>
      <c r="G13" s="445"/>
      <c r="H13" s="445"/>
      <c r="I13" s="445"/>
    </row>
    <row r="14" spans="1:9" ht="12.75">
      <c r="A14" s="445"/>
      <c r="B14" s="445"/>
      <c r="C14" s="445"/>
      <c r="D14" s="445"/>
      <c r="E14" s="445"/>
      <c r="F14" s="445"/>
      <c r="G14" s="445"/>
      <c r="H14" s="445"/>
      <c r="I14" s="445"/>
    </row>
    <row r="15" spans="1:9" ht="12.75">
      <c r="A15" s="445"/>
      <c r="B15" s="445"/>
      <c r="C15" s="445"/>
      <c r="D15" s="445"/>
      <c r="E15" s="445"/>
      <c r="F15" s="445"/>
      <c r="G15" s="445"/>
      <c r="H15" s="445"/>
      <c r="I15" s="445"/>
    </row>
    <row r="16" spans="1:9" ht="12.75">
      <c r="A16" s="445"/>
      <c r="B16" s="445"/>
      <c r="C16" s="445"/>
      <c r="D16" s="445"/>
      <c r="E16" s="445"/>
      <c r="F16" s="445"/>
      <c r="G16" s="445"/>
      <c r="H16" s="445"/>
      <c r="I16" s="445"/>
    </row>
    <row r="17" spans="1:9" ht="12.75">
      <c r="A17" s="445"/>
      <c r="B17" s="445"/>
      <c r="C17" s="445"/>
      <c r="D17" s="445"/>
      <c r="E17" s="445"/>
      <c r="F17" s="445"/>
      <c r="G17" s="445"/>
      <c r="H17" s="445"/>
      <c r="I17" s="445"/>
    </row>
    <row r="18" spans="1:9" ht="12.75">
      <c r="A18" s="445"/>
      <c r="B18" s="445"/>
      <c r="C18" s="445"/>
      <c r="D18" s="445"/>
      <c r="E18" s="445"/>
      <c r="F18" s="445"/>
      <c r="G18" s="445"/>
      <c r="H18" s="445"/>
      <c r="I18" s="445"/>
    </row>
    <row r="19" spans="1:9" ht="12.75">
      <c r="A19" s="445"/>
      <c r="B19" s="445"/>
      <c r="C19" s="445"/>
      <c r="D19" s="445"/>
      <c r="E19" s="445"/>
      <c r="F19" s="445"/>
      <c r="G19" s="445"/>
      <c r="H19" s="445"/>
      <c r="I19" s="445"/>
    </row>
    <row r="20" spans="1:9" ht="12.75">
      <c r="A20" s="445"/>
      <c r="B20" s="445"/>
      <c r="C20" s="445"/>
      <c r="D20" s="445"/>
      <c r="E20" s="445"/>
      <c r="F20" s="445"/>
      <c r="G20" s="445"/>
      <c r="H20" s="445"/>
      <c r="I20" s="445"/>
    </row>
    <row r="21" spans="1:9" ht="12.75">
      <c r="A21" s="445"/>
      <c r="B21" s="445"/>
      <c r="C21" s="445"/>
      <c r="D21" s="445"/>
      <c r="E21" s="445"/>
      <c r="F21" s="445"/>
      <c r="G21" s="445"/>
      <c r="H21" s="445"/>
      <c r="I21" s="445"/>
    </row>
    <row r="22" spans="1:9" ht="30">
      <c r="A22" s="637" t="s">
        <v>589</v>
      </c>
      <c r="B22" s="637"/>
      <c r="C22" s="637"/>
      <c r="D22" s="637"/>
      <c r="E22" s="637"/>
      <c r="F22" s="637"/>
      <c r="G22" s="637"/>
      <c r="H22" s="637"/>
      <c r="I22" s="637"/>
    </row>
    <row r="23" spans="1:9" ht="12.75">
      <c r="A23" s="445"/>
      <c r="B23" s="445"/>
      <c r="C23" s="445"/>
      <c r="D23" s="445"/>
      <c r="E23" s="445"/>
      <c r="F23" s="445"/>
      <c r="G23" s="445"/>
      <c r="H23" s="445"/>
      <c r="I23" s="445"/>
    </row>
    <row r="24" spans="1:9" ht="12.75">
      <c r="A24" s="445"/>
      <c r="B24" s="445"/>
      <c r="C24" s="445"/>
      <c r="D24" s="445"/>
      <c r="E24" s="445"/>
      <c r="F24" s="445"/>
      <c r="G24" s="445"/>
      <c r="H24" s="445"/>
      <c r="I24" s="445"/>
    </row>
    <row r="25" spans="1:9" ht="12.75">
      <c r="A25" s="445"/>
      <c r="B25" s="445"/>
      <c r="C25" s="445"/>
      <c r="D25" s="445"/>
      <c r="E25" s="445"/>
      <c r="F25" s="445"/>
      <c r="G25" s="445"/>
      <c r="H25" s="445"/>
      <c r="I25" s="445"/>
    </row>
    <row r="26" spans="1:9" ht="22.5">
      <c r="A26" s="638" t="str">
        <f>титул!C10</f>
        <v>30.06.2021</v>
      </c>
      <c r="B26" s="638"/>
      <c r="C26" s="638"/>
      <c r="D26" s="638"/>
      <c r="E26" s="638"/>
      <c r="F26" s="638"/>
      <c r="G26" s="638"/>
      <c r="H26" s="638"/>
      <c r="I26" s="638"/>
    </row>
    <row r="27" spans="1:9" ht="12.75">
      <c r="A27" s="445"/>
      <c r="B27" s="445"/>
      <c r="C27" s="445"/>
      <c r="D27" s="445"/>
      <c r="E27" s="445"/>
      <c r="F27" s="445"/>
      <c r="G27" s="445"/>
      <c r="H27" s="445"/>
      <c r="I27" s="445"/>
    </row>
    <row r="28" spans="1:9" ht="12.75">
      <c r="A28" s="445"/>
      <c r="B28" s="445"/>
      <c r="C28" s="445"/>
      <c r="D28" s="445"/>
      <c r="E28" s="445"/>
      <c r="F28" s="445"/>
      <c r="G28" s="445"/>
      <c r="H28" s="445"/>
      <c r="I28" s="445"/>
    </row>
    <row r="29" spans="1:9" ht="12.75">
      <c r="A29" s="445"/>
      <c r="B29" s="445"/>
      <c r="C29" s="445"/>
      <c r="D29" s="445"/>
      <c r="E29" s="445"/>
      <c r="F29" s="445"/>
      <c r="G29" s="445"/>
      <c r="H29" s="445"/>
      <c r="I29" s="445"/>
    </row>
  </sheetData>
  <sheetProtection sheet="1" objects="1" scenarios="1"/>
  <mergeCells count="4">
    <mergeCell ref="A3:I3"/>
    <mergeCell ref="A1:I1"/>
    <mergeCell ref="A22:I22"/>
    <mergeCell ref="A26:I26"/>
  </mergeCells>
  <printOptions/>
  <pageMargins left="0.88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6.375" style="11" customWidth="1"/>
    <col min="5" max="5" width="14.125" style="11" customWidth="1"/>
    <col min="6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1"/>
      <c r="F2" s="268" t="s">
        <v>694</v>
      </c>
    </row>
    <row r="3" spans="1:7" ht="15">
      <c r="A3" s="14" t="s">
        <v>1085</v>
      </c>
      <c r="B3" s="10"/>
      <c r="C3" s="10"/>
      <c r="D3" s="10"/>
      <c r="E3" s="12" t="s">
        <v>1086</v>
      </c>
      <c r="F3" s="13" t="s">
        <v>838</v>
      </c>
      <c r="G3" s="10"/>
    </row>
    <row r="4" spans="1:7" ht="15">
      <c r="A4" s="9" t="e">
        <f>#REF!</f>
        <v>#REF!</v>
      </c>
      <c r="B4" s="10"/>
      <c r="C4" s="10"/>
      <c r="D4" s="10"/>
      <c r="E4" s="15" t="e">
        <f>#REF!</f>
        <v>#REF!</v>
      </c>
      <c r="F4" s="15" t="e">
        <f>#REF!</f>
        <v>#REF!</v>
      </c>
      <c r="G4" s="10"/>
    </row>
    <row r="5" spans="1:9" ht="15.75" customHeight="1">
      <c r="A5" s="14" t="s">
        <v>837</v>
      </c>
      <c r="B5" s="10"/>
      <c r="C5" s="10"/>
      <c r="D5" s="10"/>
      <c r="E5" s="10"/>
      <c r="F5" s="10"/>
      <c r="G5" s="10"/>
      <c r="H5" s="10"/>
      <c r="I5" s="10"/>
    </row>
    <row r="6" spans="1:6" ht="19.5" customHeight="1">
      <c r="A6" s="114" t="s">
        <v>695</v>
      </c>
      <c r="B6" s="114"/>
      <c r="C6" s="114"/>
      <c r="D6" s="114"/>
      <c r="E6" s="114"/>
      <c r="F6" s="114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/>
      <c r="C9" s="18"/>
      <c r="D9" s="18"/>
      <c r="E9" s="18"/>
      <c r="F9" s="243" t="s">
        <v>314</v>
      </c>
    </row>
    <row r="10" spans="1:6" s="24" customFormat="1" ht="10.5" customHeight="1">
      <c r="A10" s="343" t="s">
        <v>315</v>
      </c>
      <c r="B10" s="22"/>
      <c r="C10" s="22"/>
      <c r="D10" s="344"/>
      <c r="E10" s="345" t="s">
        <v>1089</v>
      </c>
      <c r="F10" s="23" t="s">
        <v>409</v>
      </c>
    </row>
    <row r="11" spans="1:6" s="24" customFormat="1" ht="10.5" customHeight="1">
      <c r="A11" s="116" t="s">
        <v>845</v>
      </c>
      <c r="B11" s="117"/>
      <c r="C11" s="117"/>
      <c r="D11" s="70"/>
      <c r="E11" s="313" t="s">
        <v>1096</v>
      </c>
      <c r="F11" s="40">
        <v>1</v>
      </c>
    </row>
    <row r="12" spans="1:6" s="43" customFormat="1" ht="12" customHeight="1">
      <c r="A12" s="80" t="s">
        <v>696</v>
      </c>
      <c r="B12" s="87"/>
      <c r="C12" s="88"/>
      <c r="D12" s="346"/>
      <c r="E12" s="1"/>
      <c r="F12" s="2"/>
    </row>
    <row r="13" spans="1:6" s="43" customFormat="1" ht="12" customHeight="1">
      <c r="A13" s="81" t="s">
        <v>697</v>
      </c>
      <c r="B13" s="91"/>
      <c r="C13" s="90"/>
      <c r="D13" s="347"/>
      <c r="E13" s="256">
        <v>6001</v>
      </c>
      <c r="F13" s="232" t="e">
        <f>#REF!</f>
        <v>#REF!</v>
      </c>
    </row>
    <row r="14" spans="1:6" s="43" customFormat="1" ht="12" customHeight="1">
      <c r="A14" s="82" t="s">
        <v>698</v>
      </c>
      <c r="B14" s="94"/>
      <c r="C14" s="95"/>
      <c r="D14" s="348"/>
      <c r="E14" s="340">
        <v>6002</v>
      </c>
      <c r="F14" s="232" t="e">
        <f>#REF!</f>
        <v>#REF!</v>
      </c>
    </row>
    <row r="15" spans="1:6" s="43" customFormat="1" ht="12" customHeight="1">
      <c r="A15" s="82" t="s">
        <v>699</v>
      </c>
      <c r="B15" s="94"/>
      <c r="C15" s="95"/>
      <c r="D15" s="348"/>
      <c r="E15" s="340">
        <v>6003</v>
      </c>
      <c r="F15" s="232" t="e">
        <f>#REF!</f>
        <v>#REF!</v>
      </c>
    </row>
    <row r="16" spans="1:6" s="43" customFormat="1" ht="12" customHeight="1">
      <c r="A16" s="81" t="s">
        <v>700</v>
      </c>
      <c r="B16" s="97"/>
      <c r="C16" s="98"/>
      <c r="D16" s="349"/>
      <c r="E16" s="261">
        <v>6004</v>
      </c>
      <c r="F16" s="341" t="e">
        <f>#REF!</f>
        <v>#REF!</v>
      </c>
    </row>
    <row r="17" spans="1:6" s="43" customFormat="1" ht="12">
      <c r="A17" s="84" t="s">
        <v>701</v>
      </c>
      <c r="B17" s="92"/>
      <c r="C17" s="96"/>
      <c r="D17" s="350"/>
      <c r="E17" s="257">
        <v>6005</v>
      </c>
      <c r="F17" s="232" t="e">
        <f>#REF!</f>
        <v>#REF!</v>
      </c>
    </row>
    <row r="18" spans="1:6" s="43" customFormat="1" ht="12">
      <c r="A18" s="82" t="s">
        <v>702</v>
      </c>
      <c r="B18" s="94"/>
      <c r="C18" s="95"/>
      <c r="D18" s="348"/>
      <c r="E18" s="257">
        <v>6006</v>
      </c>
      <c r="F18" s="232" t="e">
        <f>#REF!</f>
        <v>#REF!</v>
      </c>
    </row>
    <row r="19" spans="1:6" s="43" customFormat="1" ht="12">
      <c r="A19" s="82" t="s">
        <v>811</v>
      </c>
      <c r="B19" s="94"/>
      <c r="C19" s="95"/>
      <c r="D19" s="348"/>
      <c r="E19" s="340">
        <v>6007</v>
      </c>
      <c r="F19" s="232" t="e">
        <f>#REF!</f>
        <v>#REF!</v>
      </c>
    </row>
    <row r="20" spans="1:6" s="43" customFormat="1" ht="12">
      <c r="A20" s="82" t="s">
        <v>812</v>
      </c>
      <c r="B20" s="94"/>
      <c r="C20" s="95"/>
      <c r="D20" s="348"/>
      <c r="E20" s="340">
        <v>6008</v>
      </c>
      <c r="F20" s="232" t="e">
        <f>#REF!</f>
        <v>#REF!</v>
      </c>
    </row>
    <row r="21" spans="1:6" s="43" customFormat="1" ht="12">
      <c r="A21" s="83" t="s">
        <v>813</v>
      </c>
      <c r="B21" s="97"/>
      <c r="C21" s="98"/>
      <c r="D21" s="349"/>
      <c r="E21" s="257">
        <v>6009</v>
      </c>
      <c r="F21" s="232" t="e">
        <f>#REF!</f>
        <v>#REF!</v>
      </c>
    </row>
    <row r="22" spans="1:6" s="43" customFormat="1" ht="12">
      <c r="A22" s="82" t="s">
        <v>83</v>
      </c>
      <c r="B22" s="94"/>
      <c r="C22" s="95"/>
      <c r="D22" s="348"/>
      <c r="E22" s="340">
        <v>6010</v>
      </c>
      <c r="F22" s="232" t="e">
        <f>#REF!</f>
        <v>#REF!</v>
      </c>
    </row>
    <row r="23" spans="1:6" s="43" customFormat="1" ht="12">
      <c r="A23" s="82" t="s">
        <v>814</v>
      </c>
      <c r="B23" s="94"/>
      <c r="C23" s="95"/>
      <c r="D23" s="348"/>
      <c r="E23" s="340">
        <v>6011</v>
      </c>
      <c r="F23" s="232" t="e">
        <f>#REF!</f>
        <v>#REF!</v>
      </c>
    </row>
    <row r="24" spans="1:66" s="43" customFormat="1" ht="12">
      <c r="A24" s="85" t="s">
        <v>687</v>
      </c>
      <c r="B24" s="91"/>
      <c r="C24" s="90"/>
      <c r="D24" s="347"/>
      <c r="E24" s="290">
        <v>6020</v>
      </c>
      <c r="F24" s="8" t="e">
        <f>F13+F14+F15+F16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" s="43" customFormat="1" ht="12">
      <c r="A25" s="80" t="s">
        <v>815</v>
      </c>
      <c r="B25" s="99"/>
      <c r="C25" s="98"/>
      <c r="D25" s="349"/>
      <c r="E25" s="261"/>
      <c r="F25" s="2"/>
    </row>
    <row r="26" spans="1:6" s="43" customFormat="1" ht="12">
      <c r="A26" s="81" t="s">
        <v>237</v>
      </c>
      <c r="B26" s="91"/>
      <c r="C26" s="90"/>
      <c r="D26" s="347"/>
      <c r="E26" s="256">
        <v>6021</v>
      </c>
      <c r="F26" s="303" t="e">
        <f>#REF!</f>
        <v>#REF!</v>
      </c>
    </row>
    <row r="27" spans="1:6" s="43" customFormat="1" ht="12">
      <c r="A27" s="84" t="s">
        <v>238</v>
      </c>
      <c r="B27" s="92"/>
      <c r="C27" s="96"/>
      <c r="D27" s="350"/>
      <c r="E27" s="257">
        <v>6022</v>
      </c>
      <c r="F27" s="232" t="e">
        <f>#REF!</f>
        <v>#REF!</v>
      </c>
    </row>
    <row r="28" spans="1:6" s="43" customFormat="1" ht="12">
      <c r="A28" s="82" t="s">
        <v>239</v>
      </c>
      <c r="B28" s="94"/>
      <c r="C28" s="95"/>
      <c r="D28" s="348"/>
      <c r="E28" s="340">
        <v>6023</v>
      </c>
      <c r="F28" s="232" t="e">
        <f>#REF!</f>
        <v>#REF!</v>
      </c>
    </row>
    <row r="29" spans="1:6" s="43" customFormat="1" ht="12">
      <c r="A29" s="82" t="s">
        <v>240</v>
      </c>
      <c r="B29" s="94"/>
      <c r="C29" s="95"/>
      <c r="D29" s="348"/>
      <c r="E29" s="340">
        <v>6024</v>
      </c>
      <c r="F29" s="232" t="e">
        <f>#REF!</f>
        <v>#REF!</v>
      </c>
    </row>
    <row r="30" spans="1:6" s="43" customFormat="1" ht="12">
      <c r="A30" s="81" t="s">
        <v>241</v>
      </c>
      <c r="B30" s="97"/>
      <c r="C30" s="98"/>
      <c r="D30" s="349"/>
      <c r="E30" s="261">
        <v>6025</v>
      </c>
      <c r="F30" s="341" t="e">
        <f>#REF!</f>
        <v>#REF!</v>
      </c>
    </row>
    <row r="31" spans="1:6" s="43" customFormat="1" ht="12">
      <c r="A31" s="84" t="s">
        <v>242</v>
      </c>
      <c r="B31" s="92"/>
      <c r="C31" s="96"/>
      <c r="D31" s="350"/>
      <c r="E31" s="257">
        <v>6026</v>
      </c>
      <c r="F31" s="232" t="e">
        <f>#REF!</f>
        <v>#REF!</v>
      </c>
    </row>
    <row r="32" spans="1:6" s="43" customFormat="1" ht="12">
      <c r="A32" s="82" t="s">
        <v>812</v>
      </c>
      <c r="B32" s="94"/>
      <c r="C32" s="95"/>
      <c r="D32" s="348"/>
      <c r="E32" s="340">
        <v>6027</v>
      </c>
      <c r="F32" s="232" t="e">
        <f>#REF!</f>
        <v>#REF!</v>
      </c>
    </row>
    <row r="33" spans="1:6" s="43" customFormat="1" ht="12">
      <c r="A33" s="82" t="s">
        <v>247</v>
      </c>
      <c r="B33" s="94"/>
      <c r="C33" s="95"/>
      <c r="D33" s="348"/>
      <c r="E33" s="340">
        <v>6028</v>
      </c>
      <c r="F33" s="232" t="e">
        <f>#REF!</f>
        <v>#REF!</v>
      </c>
    </row>
    <row r="34" spans="1:6" s="43" customFormat="1" ht="12">
      <c r="A34" s="82" t="s">
        <v>83</v>
      </c>
      <c r="B34" s="94"/>
      <c r="C34" s="95"/>
      <c r="D34" s="348"/>
      <c r="E34" s="340">
        <v>6029</v>
      </c>
      <c r="F34" s="232" t="e">
        <f>#REF!</f>
        <v>#REF!</v>
      </c>
    </row>
    <row r="35" spans="1:6" s="43" customFormat="1" ht="12">
      <c r="A35" s="82" t="s">
        <v>814</v>
      </c>
      <c r="B35" s="94"/>
      <c r="C35" s="95"/>
      <c r="D35" s="348"/>
      <c r="E35" s="340">
        <v>6030</v>
      </c>
      <c r="F35" s="232" t="e">
        <f>#REF!</f>
        <v>#REF!</v>
      </c>
    </row>
    <row r="36" spans="1:66" s="43" customFormat="1" ht="12">
      <c r="A36" s="86" t="s">
        <v>248</v>
      </c>
      <c r="B36" s="109"/>
      <c r="C36" s="110"/>
      <c r="D36" s="351"/>
      <c r="E36" s="263">
        <v>6035</v>
      </c>
      <c r="F36" s="58" t="e">
        <f>F26+F28+F29+F30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" s="43" customFormat="1" ht="43.5" customHeight="1">
      <c r="A37" s="43" t="e">
        <f>CONCATENATE("Date: ",#REF!)</f>
        <v>#REF!</v>
      </c>
      <c r="B37" s="43" t="s">
        <v>125</v>
      </c>
      <c r="D37" s="51"/>
      <c r="E37" s="238" t="s">
        <v>126</v>
      </c>
      <c r="F37" s="67"/>
    </row>
    <row r="38" spans="3:6" ht="15">
      <c r="C38" s="69"/>
      <c r="D38" s="69"/>
      <c r="E38" s="69"/>
      <c r="F38" s="69"/>
    </row>
    <row r="39" spans="3:6" ht="15">
      <c r="C39" s="69"/>
      <c r="D39" s="69"/>
      <c r="E39" s="69"/>
      <c r="F39" s="69"/>
    </row>
    <row r="40" spans="3:6" ht="15">
      <c r="C40" s="69"/>
      <c r="D40" s="69"/>
      <c r="E40" s="69"/>
      <c r="F40" s="69"/>
    </row>
    <row r="41" spans="3:6" ht="15">
      <c r="C41" s="69"/>
      <c r="D41" s="69"/>
      <c r="E41" s="69"/>
      <c r="F41" s="69"/>
    </row>
    <row r="42" spans="3:6" ht="15">
      <c r="C42" s="69"/>
      <c r="D42" s="69"/>
      <c r="E42" s="69"/>
      <c r="F42" s="69"/>
    </row>
    <row r="43" spans="3:6" ht="15">
      <c r="C43" s="69"/>
      <c r="D43" s="69"/>
      <c r="E43" s="69"/>
      <c r="F43" s="69"/>
    </row>
    <row r="44" spans="3:6" ht="15">
      <c r="C44" s="69"/>
      <c r="D44" s="69"/>
      <c r="E44" s="69"/>
      <c r="F44" s="69"/>
    </row>
    <row r="45" spans="3:6" ht="15">
      <c r="C45" s="69"/>
      <c r="D45" s="69"/>
      <c r="E45" s="69"/>
      <c r="F45" s="69"/>
    </row>
    <row r="46" spans="3:6" ht="15">
      <c r="C46" s="69"/>
      <c r="D46" s="69"/>
      <c r="E46" s="69"/>
      <c r="F46" s="69"/>
    </row>
    <row r="47" spans="3:6" ht="15">
      <c r="C47" s="69"/>
      <c r="D47" s="69"/>
      <c r="E47" s="69"/>
      <c r="F47" s="69"/>
    </row>
    <row r="48" spans="3:6" ht="15">
      <c r="C48" s="69"/>
      <c r="D48" s="69"/>
      <c r="E48" s="69"/>
      <c r="F48" s="69"/>
    </row>
    <row r="49" spans="3:6" ht="15">
      <c r="C49" s="69"/>
      <c r="D49" s="69"/>
      <c r="E49" s="69"/>
      <c r="F49" s="69"/>
    </row>
    <row r="50" spans="3:6" ht="15">
      <c r="C50" s="69"/>
      <c r="D50" s="69"/>
      <c r="E50" s="69"/>
      <c r="F50" s="69"/>
    </row>
    <row r="51" spans="3:6" ht="15">
      <c r="C51" s="69"/>
      <c r="D51" s="69"/>
      <c r="E51" s="69"/>
      <c r="F51" s="69"/>
    </row>
    <row r="52" spans="3:6" ht="15">
      <c r="C52" s="69"/>
      <c r="D52" s="69"/>
      <c r="E52" s="69"/>
      <c r="F52" s="69"/>
    </row>
    <row r="53" spans="3:6" ht="15">
      <c r="C53" s="69"/>
      <c r="D53" s="69"/>
      <c r="E53" s="69"/>
      <c r="F53" s="69"/>
    </row>
    <row r="54" spans="3:6" ht="15">
      <c r="C54" s="69"/>
      <c r="D54" s="69"/>
      <c r="E54" s="69"/>
      <c r="F54" s="69"/>
    </row>
    <row r="55" spans="3:6" ht="15">
      <c r="C55" s="69"/>
      <c r="D55" s="69"/>
      <c r="E55" s="69"/>
      <c r="F55" s="69"/>
    </row>
    <row r="56" spans="3:6" ht="15">
      <c r="C56" s="69"/>
      <c r="D56" s="69"/>
      <c r="E56" s="69"/>
      <c r="F56" s="69"/>
    </row>
    <row r="57" spans="3:6" ht="15">
      <c r="C57" s="69"/>
      <c r="D57" s="69"/>
      <c r="E57" s="69"/>
      <c r="F57" s="69"/>
    </row>
    <row r="58" spans="3:6" ht="15">
      <c r="C58" s="69"/>
      <c r="D58" s="69"/>
      <c r="E58" s="69"/>
      <c r="F58" s="69"/>
    </row>
    <row r="59" spans="3:6" ht="15">
      <c r="C59" s="69"/>
      <c r="D59" s="69"/>
      <c r="E59" s="69"/>
      <c r="F59" s="69"/>
    </row>
    <row r="60" spans="3:6" ht="15">
      <c r="C60" s="69"/>
      <c r="D60" s="69"/>
      <c r="E60" s="69"/>
      <c r="F60" s="69"/>
    </row>
    <row r="61" spans="3:6" ht="15">
      <c r="C61" s="69"/>
      <c r="D61" s="69"/>
      <c r="E61" s="69"/>
      <c r="F61" s="69"/>
    </row>
    <row r="62" spans="3:6" ht="15">
      <c r="C62" s="69"/>
      <c r="D62" s="69"/>
      <c r="E62" s="69"/>
      <c r="F62" s="69"/>
    </row>
    <row r="63" spans="3:6" ht="15">
      <c r="C63" s="69"/>
      <c r="D63" s="69"/>
      <c r="E63" s="69"/>
      <c r="F63" s="69"/>
    </row>
    <row r="64" spans="3:6" ht="15">
      <c r="C64" s="69"/>
      <c r="D64" s="69"/>
      <c r="E64" s="69"/>
      <c r="F64" s="69"/>
    </row>
    <row r="65" spans="3:6" ht="15">
      <c r="C65" s="69"/>
      <c r="D65" s="69"/>
      <c r="E65" s="69"/>
      <c r="F65" s="69"/>
    </row>
    <row r="66" spans="3:6" ht="15">
      <c r="C66" s="69"/>
      <c r="D66" s="69"/>
      <c r="E66" s="69"/>
      <c r="F66" s="69"/>
    </row>
    <row r="67" spans="3:6" ht="15">
      <c r="C67" s="69"/>
      <c r="D67" s="69"/>
      <c r="E67" s="69"/>
      <c r="F67" s="69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</sheetData>
  <sheetProtection/>
  <mergeCells count="3">
    <mergeCell ref="A1:F1"/>
    <mergeCell ref="A7:F7"/>
    <mergeCell ref="A8:F8"/>
  </mergeCells>
  <conditionalFormatting sqref="F13:F36">
    <cfRule type="cellIs" priority="1" dxfId="21" operator="equal" stopIfTrue="1">
      <formula>0</formula>
    </cfRule>
  </conditionalFormatting>
  <printOptions/>
  <pageMargins left="1" right="0.55" top="1.25" bottom="1" header="0.5" footer="0.5"/>
  <pageSetup fitToHeight="1" fitToWidth="1" horizontalDpi="600" verticalDpi="6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5.75390625" style="11" customWidth="1"/>
    <col min="5" max="5" width="12.125" style="352" customWidth="1"/>
    <col min="6" max="6" width="12.125" style="11" customWidth="1"/>
    <col min="7" max="16384" width="9.125" style="11" customWidth="1"/>
  </cols>
  <sheetData>
    <row r="1" spans="1:6" ht="15">
      <c r="A1" s="686" t="s">
        <v>830</v>
      </c>
      <c r="B1" s="686"/>
      <c r="C1" s="686"/>
      <c r="D1" s="686"/>
      <c r="E1" s="686"/>
      <c r="F1" s="686"/>
    </row>
    <row r="2" spans="1:6" ht="15">
      <c r="A2" s="9" t="e">
        <f>#REF!</f>
        <v>#REF!</v>
      </c>
      <c r="B2" s="14"/>
      <c r="C2" s="10"/>
      <c r="F2" s="268" t="s">
        <v>249</v>
      </c>
    </row>
    <row r="3" spans="1:6" ht="15">
      <c r="A3" s="14" t="s">
        <v>1085</v>
      </c>
      <c r="B3" s="14"/>
      <c r="C3" s="10"/>
      <c r="D3" s="10"/>
      <c r="E3" s="12" t="s">
        <v>1086</v>
      </c>
      <c r="F3" s="13" t="s">
        <v>838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837</v>
      </c>
      <c r="B5" s="14"/>
      <c r="C5" s="10"/>
      <c r="D5" s="10"/>
      <c r="E5" s="15"/>
      <c r="F5" s="10"/>
    </row>
    <row r="6" spans="1:6" ht="19.5" customHeight="1">
      <c r="A6" s="685" t="s">
        <v>250</v>
      </c>
      <c r="B6" s="685"/>
      <c r="C6" s="685"/>
      <c r="D6" s="685"/>
      <c r="E6" s="685"/>
      <c r="F6" s="685"/>
    </row>
    <row r="7" spans="1:6" ht="12.75" customHeight="1">
      <c r="A7" s="669" t="e">
        <f>CONCATENATE("of ",A2)</f>
        <v>#REF!</v>
      </c>
      <c r="B7" s="669"/>
      <c r="C7" s="669"/>
      <c r="D7" s="669"/>
      <c r="E7" s="669"/>
      <c r="F7" s="669"/>
    </row>
    <row r="8" spans="1:6" ht="10.5" customHeight="1">
      <c r="A8" s="669" t="e">
        <f>CONCATENATE("as of ",#REF!)</f>
        <v>#REF!</v>
      </c>
      <c r="B8" s="669"/>
      <c r="C8" s="669"/>
      <c r="D8" s="669"/>
      <c r="E8" s="669"/>
      <c r="F8" s="669"/>
    </row>
    <row r="9" spans="1:6" ht="8.25" customHeight="1">
      <c r="A9" s="16"/>
      <c r="B9" s="17"/>
      <c r="C9" s="18"/>
      <c r="D9" s="18"/>
      <c r="F9" s="243" t="s">
        <v>314</v>
      </c>
    </row>
    <row r="10" spans="1:6" s="24" customFormat="1" ht="10.5" customHeight="1">
      <c r="A10" s="343" t="s">
        <v>315</v>
      </c>
      <c r="B10" s="22"/>
      <c r="C10" s="22"/>
      <c r="D10" s="344"/>
      <c r="E10" s="345" t="s">
        <v>1089</v>
      </c>
      <c r="F10" s="23" t="s">
        <v>409</v>
      </c>
    </row>
    <row r="11" spans="1:6" s="24" customFormat="1" ht="10.5" customHeight="1">
      <c r="A11" s="116" t="s">
        <v>845</v>
      </c>
      <c r="B11" s="117"/>
      <c r="C11" s="117"/>
      <c r="D11" s="70"/>
      <c r="E11" s="313" t="s">
        <v>1096</v>
      </c>
      <c r="F11" s="40">
        <v>1</v>
      </c>
    </row>
    <row r="12" spans="1:6" s="43" customFormat="1" ht="12" customHeight="1">
      <c r="A12" s="80" t="s">
        <v>251</v>
      </c>
      <c r="B12" s="87"/>
      <c r="C12" s="88"/>
      <c r="D12" s="346"/>
      <c r="E12" s="353"/>
      <c r="F12" s="2"/>
    </row>
    <row r="13" spans="1:6" s="43" customFormat="1" ht="12" customHeight="1">
      <c r="A13" s="81" t="s">
        <v>252</v>
      </c>
      <c r="B13" s="91"/>
      <c r="C13" s="90"/>
      <c r="D13" s="347"/>
      <c r="E13" s="256">
        <v>7010</v>
      </c>
      <c r="F13" s="303" t="e">
        <f>#REF!</f>
        <v>#REF!</v>
      </c>
    </row>
    <row r="14" spans="1:6" s="43" customFormat="1" ht="12" customHeight="1">
      <c r="A14" s="82" t="s">
        <v>258</v>
      </c>
      <c r="B14" s="94"/>
      <c r="C14" s="95"/>
      <c r="D14" s="348"/>
      <c r="E14" s="340">
        <v>7020</v>
      </c>
      <c r="F14" s="307" t="e">
        <f>#REF!</f>
        <v>#REF!</v>
      </c>
    </row>
    <row r="15" spans="1:6" s="43" customFormat="1" ht="12" customHeight="1">
      <c r="A15" s="81" t="s">
        <v>259</v>
      </c>
      <c r="B15" s="97"/>
      <c r="C15" s="98"/>
      <c r="D15" s="349"/>
      <c r="E15" s="261">
        <v>7030</v>
      </c>
      <c r="F15" s="341" t="e">
        <f>#REF!</f>
        <v>#REF!</v>
      </c>
    </row>
    <row r="16" spans="1:6" s="43" customFormat="1" ht="12" customHeight="1">
      <c r="A16" s="84" t="s">
        <v>260</v>
      </c>
      <c r="B16" s="92"/>
      <c r="C16" s="96"/>
      <c r="D16" s="350"/>
      <c r="E16" s="257">
        <v>7035</v>
      </c>
      <c r="F16" s="232" t="e">
        <f>#REF!</f>
        <v>#REF!</v>
      </c>
    </row>
    <row r="17" spans="1:6" s="43" customFormat="1" ht="12">
      <c r="A17" s="82" t="s">
        <v>261</v>
      </c>
      <c r="B17" s="94"/>
      <c r="C17" s="95"/>
      <c r="D17" s="348"/>
      <c r="E17" s="340">
        <v>7040</v>
      </c>
      <c r="F17" s="232" t="e">
        <f>#REF!</f>
        <v>#REF!</v>
      </c>
    </row>
    <row r="18" spans="1:6" s="43" customFormat="1" ht="12">
      <c r="A18" s="82" t="s">
        <v>262</v>
      </c>
      <c r="B18" s="94"/>
      <c r="C18" s="95"/>
      <c r="D18" s="348"/>
      <c r="E18" s="340">
        <v>7050</v>
      </c>
      <c r="F18" s="232" t="e">
        <f>#REF!</f>
        <v>#REF!</v>
      </c>
    </row>
    <row r="19" spans="1:6" s="43" customFormat="1" ht="12">
      <c r="A19" s="82" t="s">
        <v>263</v>
      </c>
      <c r="B19" s="94"/>
      <c r="C19" s="95"/>
      <c r="D19" s="348"/>
      <c r="E19" s="340">
        <v>7060</v>
      </c>
      <c r="F19" s="232" t="e">
        <f>#REF!</f>
        <v>#REF!</v>
      </c>
    </row>
    <row r="20" spans="1:6" s="43" customFormat="1" ht="12">
      <c r="A20" s="82" t="s">
        <v>264</v>
      </c>
      <c r="B20" s="94"/>
      <c r="C20" s="95"/>
      <c r="D20" s="348"/>
      <c r="E20" s="340">
        <v>7070</v>
      </c>
      <c r="F20" s="232" t="e">
        <f>#REF!</f>
        <v>#REF!</v>
      </c>
    </row>
    <row r="21" spans="1:66" s="43" customFormat="1" ht="12">
      <c r="A21" s="85" t="s">
        <v>687</v>
      </c>
      <c r="B21" s="91"/>
      <c r="C21" s="90"/>
      <c r="D21" s="347"/>
      <c r="E21" s="290">
        <v>7080</v>
      </c>
      <c r="F21" s="8" t="e">
        <f>SUM(F13:F20)-F16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" s="43" customFormat="1" ht="12">
      <c r="A22" s="80" t="s">
        <v>265</v>
      </c>
      <c r="B22" s="99"/>
      <c r="C22" s="98"/>
      <c r="D22" s="349"/>
      <c r="E22" s="261"/>
      <c r="F22" s="2"/>
    </row>
    <row r="23" spans="1:6" s="43" customFormat="1" ht="12">
      <c r="A23" s="81" t="s">
        <v>266</v>
      </c>
      <c r="B23" s="91"/>
      <c r="C23" s="90"/>
      <c r="D23" s="347"/>
      <c r="E23" s="256">
        <v>7090</v>
      </c>
      <c r="F23" s="303" t="e">
        <f>#REF!</f>
        <v>#REF!</v>
      </c>
    </row>
    <row r="24" spans="1:6" s="43" customFormat="1" ht="12">
      <c r="A24" s="82" t="s">
        <v>267</v>
      </c>
      <c r="B24" s="94"/>
      <c r="C24" s="95"/>
      <c r="D24" s="348"/>
      <c r="E24" s="340">
        <v>7100</v>
      </c>
      <c r="F24" s="307" t="e">
        <f>#REF!</f>
        <v>#REF!</v>
      </c>
    </row>
    <row r="25" spans="1:6" s="43" customFormat="1" ht="12">
      <c r="A25" s="82" t="s">
        <v>268</v>
      </c>
      <c r="B25" s="94"/>
      <c r="C25" s="95"/>
      <c r="D25" s="348"/>
      <c r="E25" s="340">
        <v>7110</v>
      </c>
      <c r="F25" s="307" t="e">
        <f>#REF!</f>
        <v>#REF!</v>
      </c>
    </row>
    <row r="26" spans="1:6" s="43" customFormat="1" ht="12">
      <c r="A26" s="82" t="s">
        <v>824</v>
      </c>
      <c r="B26" s="94"/>
      <c r="C26" s="95"/>
      <c r="D26" s="348"/>
      <c r="E26" s="340">
        <v>7120</v>
      </c>
      <c r="F26" s="307" t="e">
        <f>#REF!</f>
        <v>#REF!</v>
      </c>
    </row>
    <row r="27" spans="1:6" s="43" customFormat="1" ht="12">
      <c r="A27" s="82" t="s">
        <v>825</v>
      </c>
      <c r="B27" s="94"/>
      <c r="C27" s="95"/>
      <c r="D27" s="348"/>
      <c r="E27" s="340">
        <v>7130</v>
      </c>
      <c r="F27" s="307" t="e">
        <f>#REF!</f>
        <v>#REF!</v>
      </c>
    </row>
    <row r="28" spans="1:6" s="43" customFormat="1" ht="12">
      <c r="A28" s="85" t="s">
        <v>693</v>
      </c>
      <c r="B28" s="91"/>
      <c r="C28" s="90"/>
      <c r="D28" s="347"/>
      <c r="E28" s="290">
        <v>7140</v>
      </c>
      <c r="F28" s="8" t="e">
        <f>SUM(F23:F27)</f>
        <v>#REF!</v>
      </c>
    </row>
    <row r="29" spans="1:6" s="43" customFormat="1" ht="12">
      <c r="A29" s="80" t="s">
        <v>826</v>
      </c>
      <c r="B29" s="99"/>
      <c r="C29" s="98"/>
      <c r="D29" s="349"/>
      <c r="E29" s="261"/>
      <c r="F29" s="2"/>
    </row>
    <row r="30" spans="1:6" s="43" customFormat="1" ht="12">
      <c r="A30" s="81" t="s">
        <v>827</v>
      </c>
      <c r="B30" s="91"/>
      <c r="C30" s="90"/>
      <c r="D30" s="347"/>
      <c r="E30" s="256">
        <v>7150</v>
      </c>
      <c r="F30" s="354" t="e">
        <f>#REF!</f>
        <v>#REF!</v>
      </c>
    </row>
    <row r="31" spans="1:6" s="43" customFormat="1" ht="12">
      <c r="A31" s="326" t="s">
        <v>828</v>
      </c>
      <c r="B31" s="109"/>
      <c r="C31" s="110"/>
      <c r="D31" s="351"/>
      <c r="E31" s="356">
        <v>7160</v>
      </c>
      <c r="F31" s="362" t="e">
        <f>#REF!</f>
        <v>#REF!</v>
      </c>
    </row>
    <row r="32" spans="1:6" s="43" customFormat="1" ht="60.75" customHeight="1">
      <c r="A32" s="43" t="e">
        <f>CONCATENATE("Date: ",#REF!)</f>
        <v>#REF!</v>
      </c>
      <c r="B32" s="43" t="s">
        <v>125</v>
      </c>
      <c r="D32" s="51"/>
      <c r="E32" s="238" t="s">
        <v>126</v>
      </c>
      <c r="F32" s="67"/>
    </row>
    <row r="33" spans="3:6" ht="15">
      <c r="C33" s="69"/>
      <c r="D33" s="69"/>
      <c r="E33" s="355"/>
      <c r="F33" s="69"/>
    </row>
    <row r="34" spans="3:6" ht="15">
      <c r="C34" s="69"/>
      <c r="D34" s="69"/>
      <c r="E34" s="355"/>
      <c r="F34" s="69"/>
    </row>
    <row r="35" spans="3:6" ht="15">
      <c r="C35" s="69"/>
      <c r="D35" s="69"/>
      <c r="E35" s="355"/>
      <c r="F35" s="69"/>
    </row>
    <row r="36" spans="3:6" ht="15">
      <c r="C36" s="69"/>
      <c r="D36" s="69"/>
      <c r="E36" s="355"/>
      <c r="F36" s="69"/>
    </row>
    <row r="37" spans="3:6" ht="15">
      <c r="C37" s="69"/>
      <c r="D37" s="69"/>
      <c r="E37" s="355"/>
      <c r="F37" s="69"/>
    </row>
    <row r="38" spans="3:6" ht="15">
      <c r="C38" s="69"/>
      <c r="D38" s="69"/>
      <c r="E38" s="355"/>
      <c r="F38" s="69"/>
    </row>
    <row r="39" spans="3:6" ht="15">
      <c r="C39" s="69"/>
      <c r="D39" s="69"/>
      <c r="E39" s="355"/>
      <c r="F39" s="69"/>
    </row>
    <row r="40" spans="3:6" ht="15">
      <c r="C40" s="69"/>
      <c r="D40" s="69"/>
      <c r="E40" s="355"/>
      <c r="F40" s="69"/>
    </row>
    <row r="41" spans="3:6" ht="15">
      <c r="C41" s="69"/>
      <c r="D41" s="69"/>
      <c r="E41" s="355"/>
      <c r="F41" s="69"/>
    </row>
    <row r="42" spans="3:6" ht="15">
      <c r="C42" s="69"/>
      <c r="D42" s="69"/>
      <c r="E42" s="355"/>
      <c r="F42" s="69"/>
    </row>
    <row r="43" spans="3:6" ht="15">
      <c r="C43" s="69"/>
      <c r="D43" s="69"/>
      <c r="E43" s="355"/>
      <c r="F43" s="69"/>
    </row>
    <row r="44" spans="3:6" ht="15">
      <c r="C44" s="69"/>
      <c r="D44" s="69"/>
      <c r="E44" s="355"/>
      <c r="F44" s="69"/>
    </row>
    <row r="45" spans="3:6" ht="15">
      <c r="C45" s="69"/>
      <c r="D45" s="69"/>
      <c r="E45" s="355"/>
      <c r="F45" s="69"/>
    </row>
    <row r="46" spans="3:6" ht="15">
      <c r="C46" s="69"/>
      <c r="D46" s="69"/>
      <c r="E46" s="355"/>
      <c r="F46" s="69"/>
    </row>
    <row r="47" spans="3:6" ht="15">
      <c r="C47" s="69"/>
      <c r="D47" s="69"/>
      <c r="E47" s="355"/>
      <c r="F47" s="69"/>
    </row>
    <row r="48" spans="3:6" ht="15">
      <c r="C48" s="69"/>
      <c r="D48" s="69"/>
      <c r="E48" s="355"/>
      <c r="F48" s="69"/>
    </row>
    <row r="49" spans="3:6" ht="15">
      <c r="C49" s="69"/>
      <c r="D49" s="69"/>
      <c r="E49" s="355"/>
      <c r="F49" s="69"/>
    </row>
    <row r="50" spans="3:6" ht="15">
      <c r="C50" s="69"/>
      <c r="D50" s="69"/>
      <c r="E50" s="355"/>
      <c r="F50" s="69"/>
    </row>
    <row r="51" spans="3:6" ht="15">
      <c r="C51" s="69"/>
      <c r="D51" s="69"/>
      <c r="E51" s="355"/>
      <c r="F51" s="69"/>
    </row>
    <row r="52" spans="3:6" ht="15">
      <c r="C52" s="69"/>
      <c r="D52" s="69"/>
      <c r="E52" s="355"/>
      <c r="F52" s="69"/>
    </row>
    <row r="53" spans="3:6" ht="15">
      <c r="C53" s="69"/>
      <c r="D53" s="69"/>
      <c r="E53" s="355"/>
      <c r="F53" s="69"/>
    </row>
    <row r="54" spans="3:6" ht="15">
      <c r="C54" s="69"/>
      <c r="D54" s="69"/>
      <c r="E54" s="355"/>
      <c r="F54" s="69"/>
    </row>
    <row r="55" spans="3:6" ht="15">
      <c r="C55" s="69"/>
      <c r="D55" s="69"/>
      <c r="E55" s="355"/>
      <c r="F55" s="69"/>
    </row>
    <row r="56" spans="3:6" ht="15">
      <c r="C56" s="69"/>
      <c r="D56" s="69"/>
      <c r="E56" s="355"/>
      <c r="F56" s="69"/>
    </row>
    <row r="57" spans="3:6" ht="15">
      <c r="C57" s="69"/>
      <c r="D57" s="69"/>
      <c r="E57" s="355"/>
      <c r="F57" s="69"/>
    </row>
    <row r="58" spans="3:6" ht="15">
      <c r="C58" s="69"/>
      <c r="D58" s="69"/>
      <c r="E58" s="355"/>
      <c r="F58" s="69"/>
    </row>
    <row r="59" spans="3:6" ht="15">
      <c r="C59" s="69"/>
      <c r="D59" s="69"/>
      <c r="E59" s="355"/>
      <c r="F59" s="69"/>
    </row>
    <row r="60" spans="3:6" ht="15">
      <c r="C60" s="69"/>
      <c r="D60" s="69"/>
      <c r="E60" s="355"/>
      <c r="F60" s="69"/>
    </row>
    <row r="61" spans="3:6" ht="15">
      <c r="C61" s="69"/>
      <c r="D61" s="69"/>
      <c r="E61" s="355"/>
      <c r="F61" s="69"/>
    </row>
    <row r="62" spans="3:6" ht="15">
      <c r="C62" s="69"/>
      <c r="D62" s="69"/>
      <c r="E62" s="355"/>
      <c r="F62" s="69"/>
    </row>
    <row r="63" spans="3:6" ht="15">
      <c r="C63" s="69"/>
      <c r="D63" s="69"/>
      <c r="E63" s="355"/>
      <c r="F63" s="69"/>
    </row>
    <row r="64" spans="3:6" ht="15">
      <c r="C64" s="69"/>
      <c r="D64" s="69"/>
      <c r="E64" s="355"/>
      <c r="F64" s="69"/>
    </row>
    <row r="65" spans="3:6" ht="15">
      <c r="C65" s="69"/>
      <c r="D65" s="69"/>
      <c r="E65" s="355"/>
      <c r="F65" s="69"/>
    </row>
    <row r="66" spans="3:6" ht="15">
      <c r="C66" s="69"/>
      <c r="D66" s="69"/>
      <c r="E66" s="355"/>
      <c r="F66" s="69"/>
    </row>
    <row r="67" spans="3:6" ht="15">
      <c r="C67" s="69"/>
      <c r="D67" s="69"/>
      <c r="E67" s="355"/>
      <c r="F67" s="69"/>
    </row>
    <row r="68" spans="3:6" ht="15">
      <c r="C68" s="69"/>
      <c r="D68" s="69"/>
      <c r="E68" s="355"/>
      <c r="F68" s="69"/>
    </row>
    <row r="69" spans="3:6" ht="15">
      <c r="C69" s="69"/>
      <c r="D69" s="69"/>
      <c r="E69" s="355"/>
      <c r="F69" s="69"/>
    </row>
    <row r="70" spans="3:6" ht="15">
      <c r="C70" s="69"/>
      <c r="D70" s="69"/>
      <c r="E70" s="355"/>
      <c r="F70" s="69"/>
    </row>
    <row r="71" spans="3:6" ht="15">
      <c r="C71" s="69"/>
      <c r="D71" s="69"/>
      <c r="E71" s="355"/>
      <c r="F71" s="69"/>
    </row>
    <row r="72" spans="3:6" ht="15">
      <c r="C72" s="69"/>
      <c r="D72" s="69"/>
      <c r="E72" s="355"/>
      <c r="F72" s="69"/>
    </row>
    <row r="73" spans="3:6" ht="15">
      <c r="C73" s="69"/>
      <c r="D73" s="69"/>
      <c r="E73" s="355"/>
      <c r="F73" s="69"/>
    </row>
    <row r="74" spans="3:6" ht="15">
      <c r="C74" s="69"/>
      <c r="D74" s="69"/>
      <c r="E74" s="355"/>
      <c r="F74" s="69"/>
    </row>
    <row r="75" spans="3:6" ht="15">
      <c r="C75" s="69"/>
      <c r="D75" s="69"/>
      <c r="E75" s="355"/>
      <c r="F75" s="69"/>
    </row>
    <row r="76" spans="3:6" ht="15">
      <c r="C76" s="69"/>
      <c r="D76" s="69"/>
      <c r="E76" s="355"/>
      <c r="F76" s="69"/>
    </row>
    <row r="77" spans="3:6" ht="15">
      <c r="C77" s="69"/>
      <c r="D77" s="69"/>
      <c r="E77" s="355"/>
      <c r="F77" s="69"/>
    </row>
    <row r="78" spans="3:6" ht="15">
      <c r="C78" s="69"/>
      <c r="D78" s="69"/>
      <c r="E78" s="355"/>
      <c r="F78" s="69"/>
    </row>
    <row r="79" spans="3:6" ht="15">
      <c r="C79" s="69"/>
      <c r="D79" s="69"/>
      <c r="E79" s="355"/>
      <c r="F79" s="69"/>
    </row>
    <row r="80" spans="3:6" ht="15">
      <c r="C80" s="69"/>
      <c r="D80" s="69"/>
      <c r="E80" s="355"/>
      <c r="F80" s="69"/>
    </row>
    <row r="81" spans="3:6" ht="15">
      <c r="C81" s="69"/>
      <c r="D81" s="69"/>
      <c r="E81" s="355"/>
      <c r="F81" s="69"/>
    </row>
    <row r="82" spans="3:6" ht="15">
      <c r="C82" s="69"/>
      <c r="D82" s="69"/>
      <c r="E82" s="355"/>
      <c r="F82" s="69"/>
    </row>
    <row r="83" spans="3:6" ht="15">
      <c r="C83" s="69"/>
      <c r="D83" s="69"/>
      <c r="E83" s="355"/>
      <c r="F83" s="69"/>
    </row>
    <row r="84" spans="3:6" ht="15">
      <c r="C84" s="69"/>
      <c r="D84" s="69"/>
      <c r="E84" s="355"/>
      <c r="F84" s="69"/>
    </row>
    <row r="85" spans="3:6" ht="15">
      <c r="C85" s="69"/>
      <c r="D85" s="69"/>
      <c r="E85" s="355"/>
      <c r="F85" s="69"/>
    </row>
    <row r="86" spans="3:6" ht="15">
      <c r="C86" s="69"/>
      <c r="D86" s="69"/>
      <c r="E86" s="355"/>
      <c r="F86" s="69"/>
    </row>
    <row r="87" spans="3:6" ht="15">
      <c r="C87" s="69"/>
      <c r="D87" s="69"/>
      <c r="E87" s="355"/>
      <c r="F87" s="69"/>
    </row>
    <row r="88" spans="3:6" ht="15">
      <c r="C88" s="69"/>
      <c r="D88" s="69"/>
      <c r="E88" s="355"/>
      <c r="F88" s="69"/>
    </row>
    <row r="89" spans="3:6" ht="15">
      <c r="C89" s="69"/>
      <c r="D89" s="69"/>
      <c r="E89" s="355"/>
      <c r="F89" s="69"/>
    </row>
    <row r="90" spans="3:6" ht="15">
      <c r="C90" s="69"/>
      <c r="D90" s="69"/>
      <c r="E90" s="355"/>
      <c r="F90" s="69"/>
    </row>
    <row r="91" spans="3:6" ht="15">
      <c r="C91" s="69"/>
      <c r="D91" s="69"/>
      <c r="E91" s="355"/>
      <c r="F91" s="69"/>
    </row>
    <row r="92" spans="3:6" ht="15">
      <c r="C92" s="69"/>
      <c r="D92" s="69"/>
      <c r="E92" s="355"/>
      <c r="F92" s="69"/>
    </row>
    <row r="93" spans="3:6" ht="15">
      <c r="C93" s="69"/>
      <c r="D93" s="69"/>
      <c r="E93" s="355"/>
      <c r="F93" s="69"/>
    </row>
    <row r="94" spans="3:6" ht="15">
      <c r="C94" s="69"/>
      <c r="D94" s="69"/>
      <c r="E94" s="355"/>
      <c r="F94" s="69"/>
    </row>
    <row r="95" spans="3:6" ht="15">
      <c r="C95" s="69"/>
      <c r="D95" s="69"/>
      <c r="E95" s="355"/>
      <c r="F95" s="69"/>
    </row>
    <row r="96" spans="3:6" ht="15">
      <c r="C96" s="69"/>
      <c r="D96" s="69"/>
      <c r="E96" s="355"/>
      <c r="F96" s="69"/>
    </row>
    <row r="97" spans="3:6" ht="15">
      <c r="C97" s="69"/>
      <c r="D97" s="69"/>
      <c r="E97" s="355"/>
      <c r="F97" s="69"/>
    </row>
    <row r="98" spans="3:6" ht="15">
      <c r="C98" s="69"/>
      <c r="D98" s="69"/>
      <c r="E98" s="355"/>
      <c r="F98" s="69"/>
    </row>
    <row r="99" spans="3:6" ht="15">
      <c r="C99" s="69"/>
      <c r="D99" s="69"/>
      <c r="E99" s="355"/>
      <c r="F99" s="69"/>
    </row>
    <row r="100" spans="3:6" ht="15">
      <c r="C100" s="69"/>
      <c r="D100" s="69"/>
      <c r="E100" s="355"/>
      <c r="F100" s="69"/>
    </row>
    <row r="101" spans="3:6" ht="15">
      <c r="C101" s="69"/>
      <c r="D101" s="69"/>
      <c r="E101" s="355"/>
      <c r="F101" s="69"/>
    </row>
    <row r="102" spans="3:6" ht="15">
      <c r="C102" s="69"/>
      <c r="D102" s="69"/>
      <c r="E102" s="355"/>
      <c r="F102" s="69"/>
    </row>
    <row r="103" spans="3:6" ht="15">
      <c r="C103" s="69"/>
      <c r="D103" s="69"/>
      <c r="E103" s="355"/>
      <c r="F103" s="69"/>
    </row>
    <row r="104" spans="3:6" ht="15">
      <c r="C104" s="69"/>
      <c r="D104" s="69"/>
      <c r="E104" s="355"/>
      <c r="F104" s="69"/>
    </row>
    <row r="105" spans="3:6" ht="15">
      <c r="C105" s="69"/>
      <c r="D105" s="69"/>
      <c r="E105" s="355"/>
      <c r="F105" s="69"/>
    </row>
    <row r="106" spans="3:6" ht="15">
      <c r="C106" s="69"/>
      <c r="D106" s="69"/>
      <c r="E106" s="355"/>
      <c r="F106" s="69"/>
    </row>
    <row r="107" spans="3:6" ht="15">
      <c r="C107" s="69"/>
      <c r="D107" s="69"/>
      <c r="E107" s="355"/>
      <c r="F107" s="69"/>
    </row>
    <row r="108" spans="3:6" ht="15">
      <c r="C108" s="69"/>
      <c r="D108" s="69"/>
      <c r="E108" s="355"/>
      <c r="F108" s="69"/>
    </row>
    <row r="109" spans="3:6" ht="15">
      <c r="C109" s="69"/>
      <c r="D109" s="69"/>
      <c r="E109" s="355"/>
      <c r="F109" s="69"/>
    </row>
    <row r="110" spans="3:6" ht="15">
      <c r="C110" s="69"/>
      <c r="D110" s="69"/>
      <c r="E110" s="355"/>
      <c r="F110" s="69"/>
    </row>
    <row r="111" spans="3:6" ht="15">
      <c r="C111" s="69"/>
      <c r="D111" s="69"/>
      <c r="E111" s="355"/>
      <c r="F111" s="69"/>
    </row>
    <row r="112" spans="3:6" ht="15">
      <c r="C112" s="69"/>
      <c r="D112" s="69"/>
      <c r="E112" s="355"/>
      <c r="F112" s="69"/>
    </row>
    <row r="113" spans="3:6" ht="15">
      <c r="C113" s="69"/>
      <c r="D113" s="69"/>
      <c r="E113" s="355"/>
      <c r="F113" s="69"/>
    </row>
    <row r="114" spans="3:6" ht="15">
      <c r="C114" s="69"/>
      <c r="D114" s="69"/>
      <c r="E114" s="355"/>
      <c r="F114" s="69"/>
    </row>
    <row r="115" spans="3:6" ht="15">
      <c r="C115" s="69"/>
      <c r="D115" s="69"/>
      <c r="E115" s="355"/>
      <c r="F115" s="69"/>
    </row>
    <row r="116" spans="3:6" ht="15">
      <c r="C116" s="69"/>
      <c r="D116" s="69"/>
      <c r="E116" s="355"/>
      <c r="F116" s="69"/>
    </row>
    <row r="117" spans="3:6" ht="15">
      <c r="C117" s="69"/>
      <c r="D117" s="69"/>
      <c r="E117" s="355"/>
      <c r="F117" s="69"/>
    </row>
    <row r="118" spans="3:6" ht="15">
      <c r="C118" s="69"/>
      <c r="D118" s="69"/>
      <c r="E118" s="355"/>
      <c r="F118" s="69"/>
    </row>
    <row r="119" spans="3:6" ht="15">
      <c r="C119" s="69"/>
      <c r="D119" s="69"/>
      <c r="E119" s="355"/>
      <c r="F119" s="69"/>
    </row>
    <row r="120" spans="3:6" ht="15">
      <c r="C120" s="69"/>
      <c r="D120" s="69"/>
      <c r="E120" s="355"/>
      <c r="F120" s="69"/>
    </row>
    <row r="121" spans="3:6" ht="15">
      <c r="C121" s="69"/>
      <c r="D121" s="69"/>
      <c r="E121" s="355"/>
      <c r="F121" s="69"/>
    </row>
    <row r="122" spans="3:6" ht="15">
      <c r="C122" s="69"/>
      <c r="D122" s="69"/>
      <c r="E122" s="355"/>
      <c r="F122" s="69"/>
    </row>
    <row r="123" spans="3:6" ht="15">
      <c r="C123" s="69"/>
      <c r="D123" s="69"/>
      <c r="E123" s="355"/>
      <c r="F123" s="69"/>
    </row>
    <row r="124" spans="3:6" ht="15">
      <c r="C124" s="69"/>
      <c r="D124" s="69"/>
      <c r="E124" s="355"/>
      <c r="F124" s="69"/>
    </row>
    <row r="125" spans="3:6" ht="15">
      <c r="C125" s="69"/>
      <c r="D125" s="69"/>
      <c r="E125" s="355"/>
      <c r="F125" s="69"/>
    </row>
    <row r="126" spans="3:6" ht="15">
      <c r="C126" s="69"/>
      <c r="D126" s="69"/>
      <c r="E126" s="355"/>
      <c r="F126" s="69"/>
    </row>
    <row r="127" spans="3:6" ht="15">
      <c r="C127" s="69"/>
      <c r="D127" s="69"/>
      <c r="E127" s="355"/>
      <c r="F127" s="69"/>
    </row>
    <row r="128" spans="3:6" ht="15">
      <c r="C128" s="69"/>
      <c r="D128" s="69"/>
      <c r="E128" s="355"/>
      <c r="F128" s="69"/>
    </row>
    <row r="129" spans="3:6" ht="15">
      <c r="C129" s="69"/>
      <c r="D129" s="69"/>
      <c r="E129" s="355"/>
      <c r="F129" s="69"/>
    </row>
    <row r="130" spans="3:6" ht="15">
      <c r="C130" s="69"/>
      <c r="D130" s="69"/>
      <c r="E130" s="355"/>
      <c r="F130" s="69"/>
    </row>
    <row r="131" spans="3:6" ht="15">
      <c r="C131" s="69"/>
      <c r="D131" s="69"/>
      <c r="E131" s="355"/>
      <c r="F131" s="69"/>
    </row>
    <row r="132" spans="3:6" ht="15">
      <c r="C132" s="69"/>
      <c r="D132" s="69"/>
      <c r="E132" s="355"/>
      <c r="F132" s="69"/>
    </row>
    <row r="133" spans="3:6" ht="15">
      <c r="C133" s="69"/>
      <c r="D133" s="69"/>
      <c r="E133" s="355"/>
      <c r="F133" s="69"/>
    </row>
    <row r="134" spans="3:6" ht="15">
      <c r="C134" s="69"/>
      <c r="D134" s="69"/>
      <c r="E134" s="355"/>
      <c r="F134" s="69"/>
    </row>
    <row r="135" spans="3:6" ht="15">
      <c r="C135" s="69"/>
      <c r="D135" s="69"/>
      <c r="E135" s="355"/>
      <c r="F135" s="69"/>
    </row>
    <row r="136" spans="3:6" ht="15">
      <c r="C136" s="69"/>
      <c r="D136" s="69"/>
      <c r="E136" s="355"/>
      <c r="F136" s="69"/>
    </row>
    <row r="137" spans="3:6" ht="15">
      <c r="C137" s="69"/>
      <c r="D137" s="69"/>
      <c r="E137" s="355"/>
      <c r="F137" s="69"/>
    </row>
    <row r="138" spans="3:6" ht="15">
      <c r="C138" s="69"/>
      <c r="D138" s="69"/>
      <c r="E138" s="355"/>
      <c r="F138" s="69"/>
    </row>
    <row r="139" spans="3:6" ht="15">
      <c r="C139" s="69"/>
      <c r="D139" s="69"/>
      <c r="E139" s="355"/>
      <c r="F139" s="69"/>
    </row>
    <row r="140" spans="3:6" ht="15">
      <c r="C140" s="69"/>
      <c r="D140" s="69"/>
      <c r="E140" s="355"/>
      <c r="F140" s="69"/>
    </row>
    <row r="141" spans="3:6" ht="15">
      <c r="C141" s="69"/>
      <c r="D141" s="69"/>
      <c r="E141" s="355"/>
      <c r="F141" s="69"/>
    </row>
    <row r="142" spans="3:6" ht="15">
      <c r="C142" s="69"/>
      <c r="D142" s="69"/>
      <c r="E142" s="355"/>
      <c r="F142" s="69"/>
    </row>
    <row r="143" spans="3:6" ht="15">
      <c r="C143" s="69"/>
      <c r="D143" s="69"/>
      <c r="E143" s="355"/>
      <c r="F143" s="69"/>
    </row>
    <row r="144" spans="3:6" ht="15">
      <c r="C144" s="69"/>
      <c r="D144" s="69"/>
      <c r="E144" s="355"/>
      <c r="F144" s="69"/>
    </row>
    <row r="145" spans="3:6" ht="15">
      <c r="C145" s="69"/>
      <c r="D145" s="69"/>
      <c r="E145" s="355"/>
      <c r="F145" s="69"/>
    </row>
    <row r="146" spans="3:6" ht="15">
      <c r="C146" s="69"/>
      <c r="D146" s="69"/>
      <c r="E146" s="355"/>
      <c r="F146" s="69"/>
    </row>
    <row r="147" spans="3:6" ht="15">
      <c r="C147" s="69"/>
      <c r="D147" s="69"/>
      <c r="E147" s="355"/>
      <c r="F147" s="69"/>
    </row>
    <row r="148" spans="3:6" ht="15">
      <c r="C148" s="69"/>
      <c r="D148" s="69"/>
      <c r="E148" s="355"/>
      <c r="F148" s="69"/>
    </row>
    <row r="149" spans="3:6" ht="15">
      <c r="C149" s="69"/>
      <c r="D149" s="69"/>
      <c r="E149" s="355"/>
      <c r="F149" s="69"/>
    </row>
    <row r="150" spans="3:6" ht="15">
      <c r="C150" s="69"/>
      <c r="D150" s="69"/>
      <c r="E150" s="355"/>
      <c r="F150" s="69"/>
    </row>
    <row r="151" spans="3:6" ht="15">
      <c r="C151" s="69"/>
      <c r="D151" s="69"/>
      <c r="E151" s="355"/>
      <c r="F151" s="69"/>
    </row>
    <row r="152" spans="3:6" ht="15">
      <c r="C152" s="69"/>
      <c r="D152" s="69"/>
      <c r="E152" s="355"/>
      <c r="F152" s="69"/>
    </row>
    <row r="153" spans="3:6" ht="15">
      <c r="C153" s="69"/>
      <c r="D153" s="69"/>
      <c r="E153" s="355"/>
      <c r="F153" s="69"/>
    </row>
    <row r="154" spans="3:6" ht="15">
      <c r="C154" s="69"/>
      <c r="D154" s="69"/>
      <c r="E154" s="355"/>
      <c r="F154" s="69"/>
    </row>
    <row r="155" spans="3:6" ht="15">
      <c r="C155" s="69"/>
      <c r="D155" s="69"/>
      <c r="E155" s="355"/>
      <c r="F155" s="69"/>
    </row>
    <row r="156" spans="3:6" ht="15">
      <c r="C156" s="69"/>
      <c r="D156" s="69"/>
      <c r="E156" s="355"/>
      <c r="F156" s="69"/>
    </row>
    <row r="157" spans="3:6" ht="15">
      <c r="C157" s="69"/>
      <c r="D157" s="69"/>
      <c r="E157" s="355"/>
      <c r="F157" s="69"/>
    </row>
    <row r="158" spans="3:6" ht="15">
      <c r="C158" s="69"/>
      <c r="D158" s="69"/>
      <c r="E158" s="355"/>
      <c r="F158" s="69"/>
    </row>
    <row r="159" spans="3:6" ht="15">
      <c r="C159" s="69"/>
      <c r="D159" s="69"/>
      <c r="E159" s="355"/>
      <c r="F159" s="69"/>
    </row>
    <row r="160" spans="3:6" ht="15">
      <c r="C160" s="69"/>
      <c r="D160" s="69"/>
      <c r="E160" s="355"/>
      <c r="F160" s="69"/>
    </row>
    <row r="161" spans="3:6" ht="15">
      <c r="C161" s="69"/>
      <c r="D161" s="69"/>
      <c r="E161" s="355"/>
      <c r="F161" s="69"/>
    </row>
    <row r="162" spans="3:6" ht="15">
      <c r="C162" s="69"/>
      <c r="D162" s="69"/>
      <c r="E162" s="355"/>
      <c r="F162" s="69"/>
    </row>
    <row r="163" spans="3:6" ht="15">
      <c r="C163" s="69"/>
      <c r="D163" s="69"/>
      <c r="E163" s="355"/>
      <c r="F163" s="69"/>
    </row>
    <row r="164" spans="3:6" ht="15">
      <c r="C164" s="69"/>
      <c r="D164" s="69"/>
      <c r="E164" s="355"/>
      <c r="F164" s="69"/>
    </row>
    <row r="165" spans="3:6" ht="15">
      <c r="C165" s="69"/>
      <c r="D165" s="69"/>
      <c r="E165" s="355"/>
      <c r="F165" s="69"/>
    </row>
    <row r="166" spans="3:6" ht="15">
      <c r="C166" s="69"/>
      <c r="D166" s="69"/>
      <c r="E166" s="355"/>
      <c r="F166" s="69"/>
    </row>
    <row r="167" spans="3:6" ht="15">
      <c r="C167" s="69"/>
      <c r="D167" s="69"/>
      <c r="E167" s="355"/>
      <c r="F167" s="69"/>
    </row>
    <row r="168" spans="3:6" ht="15">
      <c r="C168" s="69"/>
      <c r="D168" s="69"/>
      <c r="E168" s="355"/>
      <c r="F168" s="69"/>
    </row>
    <row r="169" spans="3:6" ht="15">
      <c r="C169" s="69"/>
      <c r="D169" s="69"/>
      <c r="E169" s="355"/>
      <c r="F169" s="69"/>
    </row>
    <row r="170" spans="3:6" ht="15">
      <c r="C170" s="69"/>
      <c r="D170" s="69"/>
      <c r="E170" s="355"/>
      <c r="F170" s="69"/>
    </row>
    <row r="171" spans="3:6" ht="15">
      <c r="C171" s="69"/>
      <c r="D171" s="69"/>
      <c r="E171" s="355"/>
      <c r="F171" s="69"/>
    </row>
    <row r="172" spans="3:6" ht="15">
      <c r="C172" s="69"/>
      <c r="D172" s="69"/>
      <c r="E172" s="355"/>
      <c r="F172" s="69"/>
    </row>
    <row r="173" spans="3:6" ht="15">
      <c r="C173" s="69"/>
      <c r="D173" s="69"/>
      <c r="E173" s="355"/>
      <c r="F173" s="69"/>
    </row>
    <row r="174" spans="3:6" ht="15">
      <c r="C174" s="69"/>
      <c r="D174" s="69"/>
      <c r="E174" s="355"/>
      <c r="F174" s="69"/>
    </row>
    <row r="175" spans="3:6" ht="15">
      <c r="C175" s="69"/>
      <c r="D175" s="69"/>
      <c r="E175" s="355"/>
      <c r="F175" s="69"/>
    </row>
    <row r="176" spans="3:6" ht="15">
      <c r="C176" s="69"/>
      <c r="D176" s="69"/>
      <c r="E176" s="355"/>
      <c r="F176" s="69"/>
    </row>
    <row r="177" spans="3:6" ht="15">
      <c r="C177" s="69"/>
      <c r="D177" s="69"/>
      <c r="E177" s="355"/>
      <c r="F177" s="69"/>
    </row>
    <row r="178" spans="3:6" ht="15">
      <c r="C178" s="69"/>
      <c r="D178" s="69"/>
      <c r="E178" s="355"/>
      <c r="F178" s="69"/>
    </row>
    <row r="179" spans="3:6" ht="15">
      <c r="C179" s="69"/>
      <c r="D179" s="69"/>
      <c r="E179" s="355"/>
      <c r="F179" s="69"/>
    </row>
    <row r="180" spans="3:6" ht="15">
      <c r="C180" s="69"/>
      <c r="D180" s="69"/>
      <c r="E180" s="355"/>
      <c r="F180" s="69"/>
    </row>
    <row r="181" spans="3:6" ht="15">
      <c r="C181" s="69"/>
      <c r="D181" s="69"/>
      <c r="E181" s="355"/>
      <c r="F181" s="69"/>
    </row>
    <row r="182" spans="3:6" ht="15">
      <c r="C182" s="69"/>
      <c r="D182" s="69"/>
      <c r="E182" s="355"/>
      <c r="F182" s="69"/>
    </row>
    <row r="183" spans="3:6" ht="15">
      <c r="C183" s="69"/>
      <c r="D183" s="69"/>
      <c r="E183" s="355"/>
      <c r="F183" s="69"/>
    </row>
    <row r="184" spans="3:6" ht="15">
      <c r="C184" s="69"/>
      <c r="D184" s="69"/>
      <c r="E184" s="355"/>
      <c r="F184" s="69"/>
    </row>
    <row r="185" spans="3:6" ht="15">
      <c r="C185" s="69"/>
      <c r="D185" s="69"/>
      <c r="E185" s="355"/>
      <c r="F185" s="69"/>
    </row>
    <row r="186" spans="3:6" ht="15">
      <c r="C186" s="69"/>
      <c r="D186" s="69"/>
      <c r="E186" s="355"/>
      <c r="F186" s="69"/>
    </row>
    <row r="187" spans="3:6" ht="15">
      <c r="C187" s="69"/>
      <c r="D187" s="69"/>
      <c r="E187" s="355"/>
      <c r="F187" s="69"/>
    </row>
    <row r="188" spans="3:6" ht="15">
      <c r="C188" s="69"/>
      <c r="D188" s="69"/>
      <c r="E188" s="355"/>
      <c r="F188" s="69"/>
    </row>
    <row r="189" spans="3:6" ht="15">
      <c r="C189" s="69"/>
      <c r="D189" s="69"/>
      <c r="E189" s="355"/>
      <c r="F189" s="69"/>
    </row>
    <row r="190" spans="3:6" ht="15">
      <c r="C190" s="69"/>
      <c r="D190" s="69"/>
      <c r="E190" s="355"/>
      <c r="F190" s="69"/>
    </row>
    <row r="191" spans="3:6" ht="15">
      <c r="C191" s="69"/>
      <c r="D191" s="69"/>
      <c r="E191" s="355"/>
      <c r="F191" s="69"/>
    </row>
    <row r="192" spans="3:6" ht="15">
      <c r="C192" s="69"/>
      <c r="D192" s="69"/>
      <c r="E192" s="355"/>
      <c r="F192" s="69"/>
    </row>
    <row r="193" spans="3:6" ht="15">
      <c r="C193" s="69"/>
      <c r="D193" s="69"/>
      <c r="E193" s="355"/>
      <c r="F193" s="69"/>
    </row>
    <row r="194" spans="3:6" ht="15">
      <c r="C194" s="69"/>
      <c r="D194" s="69"/>
      <c r="E194" s="355"/>
      <c r="F194" s="69"/>
    </row>
    <row r="195" spans="3:6" ht="15">
      <c r="C195" s="69"/>
      <c r="D195" s="69"/>
      <c r="E195" s="355"/>
      <c r="F195" s="69"/>
    </row>
    <row r="196" spans="3:6" ht="15">
      <c r="C196" s="69"/>
      <c r="D196" s="69"/>
      <c r="E196" s="355"/>
      <c r="F196" s="69"/>
    </row>
    <row r="197" spans="3:6" ht="15">
      <c r="C197" s="69"/>
      <c r="D197" s="69"/>
      <c r="E197" s="355"/>
      <c r="F197" s="69"/>
    </row>
    <row r="198" spans="3:6" ht="15">
      <c r="C198" s="69"/>
      <c r="D198" s="69"/>
      <c r="E198" s="355"/>
      <c r="F198" s="69"/>
    </row>
    <row r="199" spans="3:6" ht="15">
      <c r="C199" s="69"/>
      <c r="D199" s="69"/>
      <c r="E199" s="355"/>
      <c r="F199" s="69"/>
    </row>
    <row r="200" spans="3:6" ht="15">
      <c r="C200" s="69"/>
      <c r="D200" s="69"/>
      <c r="E200" s="355"/>
      <c r="F200" s="69"/>
    </row>
    <row r="201" spans="3:6" ht="15">
      <c r="C201" s="69"/>
      <c r="D201" s="69"/>
      <c r="E201" s="355"/>
      <c r="F201" s="69"/>
    </row>
    <row r="202" spans="3:6" ht="15">
      <c r="C202" s="69"/>
      <c r="D202" s="69"/>
      <c r="E202" s="355"/>
      <c r="F202" s="69"/>
    </row>
    <row r="203" spans="3:6" ht="15">
      <c r="C203" s="69"/>
      <c r="D203" s="69"/>
      <c r="E203" s="355"/>
      <c r="F203" s="69"/>
    </row>
    <row r="204" spans="3:6" ht="15">
      <c r="C204" s="69"/>
      <c r="D204" s="69"/>
      <c r="E204" s="355"/>
      <c r="F204" s="69"/>
    </row>
    <row r="205" spans="3:6" ht="15">
      <c r="C205" s="69"/>
      <c r="D205" s="69"/>
      <c r="E205" s="355"/>
      <c r="F205" s="69"/>
    </row>
    <row r="206" spans="3:6" ht="15">
      <c r="C206" s="69"/>
      <c r="D206" s="69"/>
      <c r="E206" s="355"/>
      <c r="F206" s="69"/>
    </row>
    <row r="207" spans="3:6" ht="15">
      <c r="C207" s="69"/>
      <c r="D207" s="69"/>
      <c r="E207" s="355"/>
      <c r="F207" s="69"/>
    </row>
    <row r="208" spans="3:6" ht="15">
      <c r="C208" s="69"/>
      <c r="D208" s="69"/>
      <c r="E208" s="355"/>
      <c r="F208" s="69"/>
    </row>
    <row r="209" spans="3:6" ht="15">
      <c r="C209" s="69"/>
      <c r="D209" s="69"/>
      <c r="E209" s="355"/>
      <c r="F209" s="69"/>
    </row>
    <row r="210" spans="3:6" ht="15">
      <c r="C210" s="69"/>
      <c r="D210" s="69"/>
      <c r="E210" s="355"/>
      <c r="F210" s="69"/>
    </row>
    <row r="211" spans="3:6" ht="15">
      <c r="C211" s="69"/>
      <c r="D211" s="69"/>
      <c r="E211" s="355"/>
      <c r="F211" s="69"/>
    </row>
    <row r="212" spans="3:6" ht="15">
      <c r="C212" s="69"/>
      <c r="D212" s="69"/>
      <c r="E212" s="355"/>
      <c r="F212" s="69"/>
    </row>
    <row r="213" spans="3:6" ht="15">
      <c r="C213" s="69"/>
      <c r="D213" s="69"/>
      <c r="E213" s="355"/>
      <c r="F213" s="69"/>
    </row>
    <row r="214" spans="3:6" ht="15">
      <c r="C214" s="69"/>
      <c r="D214" s="69"/>
      <c r="E214" s="355"/>
      <c r="F214" s="69"/>
    </row>
    <row r="215" spans="3:6" ht="15">
      <c r="C215" s="69"/>
      <c r="D215" s="69"/>
      <c r="E215" s="355"/>
      <c r="F215" s="69"/>
    </row>
    <row r="216" spans="3:6" ht="15">
      <c r="C216" s="69"/>
      <c r="D216" s="69"/>
      <c r="E216" s="355"/>
      <c r="F216" s="69"/>
    </row>
    <row r="217" spans="3:6" ht="15">
      <c r="C217" s="69"/>
      <c r="D217" s="69"/>
      <c r="E217" s="355"/>
      <c r="F217" s="69"/>
    </row>
    <row r="218" spans="3:6" ht="15">
      <c r="C218" s="69"/>
      <c r="D218" s="69"/>
      <c r="E218" s="355"/>
      <c r="F218" s="69"/>
    </row>
    <row r="219" spans="3:6" ht="15">
      <c r="C219" s="69"/>
      <c r="D219" s="69"/>
      <c r="E219" s="355"/>
      <c r="F219" s="69"/>
    </row>
    <row r="220" spans="3:6" ht="15">
      <c r="C220" s="69"/>
      <c r="D220" s="69"/>
      <c r="E220" s="355"/>
      <c r="F220" s="69"/>
    </row>
    <row r="221" spans="3:6" ht="15">
      <c r="C221" s="69"/>
      <c r="D221" s="69"/>
      <c r="E221" s="355"/>
      <c r="F221" s="69"/>
    </row>
    <row r="222" spans="3:6" ht="15">
      <c r="C222" s="69"/>
      <c r="D222" s="69"/>
      <c r="E222" s="355"/>
      <c r="F222" s="69"/>
    </row>
    <row r="223" spans="3:6" ht="15">
      <c r="C223" s="69"/>
      <c r="D223" s="69"/>
      <c r="E223" s="355"/>
      <c r="F223" s="69"/>
    </row>
    <row r="224" spans="3:6" ht="15">
      <c r="C224" s="69"/>
      <c r="D224" s="69"/>
      <c r="E224" s="355"/>
      <c r="F224" s="69"/>
    </row>
    <row r="225" spans="3:6" ht="15">
      <c r="C225" s="69"/>
      <c r="D225" s="69"/>
      <c r="E225" s="355"/>
      <c r="F225" s="69"/>
    </row>
    <row r="226" spans="3:6" ht="15">
      <c r="C226" s="69"/>
      <c r="D226" s="69"/>
      <c r="E226" s="355"/>
      <c r="F226" s="69"/>
    </row>
    <row r="227" spans="3:6" ht="15">
      <c r="C227" s="69"/>
      <c r="D227" s="69"/>
      <c r="E227" s="355"/>
      <c r="F227" s="69"/>
    </row>
    <row r="228" spans="3:6" ht="15">
      <c r="C228" s="69"/>
      <c r="D228" s="69"/>
      <c r="E228" s="355"/>
      <c r="F228" s="69"/>
    </row>
    <row r="229" spans="3:6" ht="15">
      <c r="C229" s="69"/>
      <c r="D229" s="69"/>
      <c r="E229" s="355"/>
      <c r="F229" s="69"/>
    </row>
    <row r="230" spans="3:6" ht="15">
      <c r="C230" s="69"/>
      <c r="D230" s="69"/>
      <c r="E230" s="355"/>
      <c r="F230" s="69"/>
    </row>
    <row r="231" spans="3:6" ht="15">
      <c r="C231" s="69"/>
      <c r="D231" s="69"/>
      <c r="E231" s="355"/>
      <c r="F231" s="69"/>
    </row>
    <row r="232" spans="3:6" ht="15">
      <c r="C232" s="69"/>
      <c r="D232" s="69"/>
      <c r="E232" s="355"/>
      <c r="F232" s="69"/>
    </row>
    <row r="233" spans="3:6" ht="15">
      <c r="C233" s="69"/>
      <c r="D233" s="69"/>
      <c r="E233" s="355"/>
      <c r="F233" s="69"/>
    </row>
    <row r="234" spans="3:6" ht="15">
      <c r="C234" s="69"/>
      <c r="D234" s="69"/>
      <c r="E234" s="355"/>
      <c r="F234" s="69"/>
    </row>
    <row r="235" spans="3:6" ht="15">
      <c r="C235" s="69"/>
      <c r="D235" s="69"/>
      <c r="E235" s="355"/>
      <c r="F235" s="69"/>
    </row>
    <row r="236" spans="3:6" ht="15">
      <c r="C236" s="69"/>
      <c r="D236" s="69"/>
      <c r="E236" s="355"/>
      <c r="F236" s="69"/>
    </row>
    <row r="237" spans="3:6" ht="15">
      <c r="C237" s="69"/>
      <c r="D237" s="69"/>
      <c r="E237" s="355"/>
      <c r="F237" s="69"/>
    </row>
    <row r="238" spans="3:6" ht="15">
      <c r="C238" s="69"/>
      <c r="D238" s="69"/>
      <c r="E238" s="355"/>
      <c r="F238" s="69"/>
    </row>
    <row r="239" spans="3:6" ht="15">
      <c r="C239" s="69"/>
      <c r="D239" s="69"/>
      <c r="E239" s="355"/>
      <c r="F239" s="69"/>
    </row>
    <row r="240" spans="3:6" ht="15">
      <c r="C240" s="69"/>
      <c r="D240" s="69"/>
      <c r="E240" s="355"/>
      <c r="F240" s="69"/>
    </row>
    <row r="241" spans="3:6" ht="15">
      <c r="C241" s="69"/>
      <c r="D241" s="69"/>
      <c r="E241" s="355"/>
      <c r="F241" s="69"/>
    </row>
    <row r="242" spans="3:6" ht="15">
      <c r="C242" s="69"/>
      <c r="D242" s="69"/>
      <c r="E242" s="355"/>
      <c r="F242" s="69"/>
    </row>
    <row r="243" spans="3:6" ht="15">
      <c r="C243" s="69"/>
      <c r="D243" s="69"/>
      <c r="E243" s="355"/>
      <c r="F243" s="69"/>
    </row>
    <row r="244" spans="3:6" ht="15">
      <c r="C244" s="69"/>
      <c r="D244" s="69"/>
      <c r="E244" s="355"/>
      <c r="F244" s="69"/>
    </row>
    <row r="245" spans="3:6" ht="15">
      <c r="C245" s="69"/>
      <c r="D245" s="69"/>
      <c r="E245" s="355"/>
      <c r="F245" s="69"/>
    </row>
    <row r="246" spans="3:6" ht="15">
      <c r="C246" s="69"/>
      <c r="D246" s="69"/>
      <c r="E246" s="355"/>
      <c r="F246" s="69"/>
    </row>
    <row r="247" spans="3:6" ht="15">
      <c r="C247" s="69"/>
      <c r="D247" s="69"/>
      <c r="E247" s="355"/>
      <c r="F247" s="69"/>
    </row>
    <row r="248" spans="3:6" ht="15">
      <c r="C248" s="69"/>
      <c r="D248" s="69"/>
      <c r="E248" s="355"/>
      <c r="F248" s="69"/>
    </row>
    <row r="249" spans="3:6" ht="15">
      <c r="C249" s="69"/>
      <c r="D249" s="69"/>
      <c r="E249" s="355"/>
      <c r="F249" s="69"/>
    </row>
    <row r="250" spans="3:6" ht="15">
      <c r="C250" s="69"/>
      <c r="D250" s="69"/>
      <c r="E250" s="355"/>
      <c r="F250" s="69"/>
    </row>
    <row r="251" spans="3:6" ht="15">
      <c r="C251" s="69"/>
      <c r="D251" s="69"/>
      <c r="E251" s="355"/>
      <c r="F251" s="69"/>
    </row>
    <row r="252" spans="3:6" ht="15">
      <c r="C252" s="69"/>
      <c r="D252" s="69"/>
      <c r="E252" s="355"/>
      <c r="F252" s="69"/>
    </row>
    <row r="253" spans="3:6" ht="15">
      <c r="C253" s="69"/>
      <c r="D253" s="69"/>
      <c r="E253" s="355"/>
      <c r="F253" s="69"/>
    </row>
    <row r="254" spans="3:6" ht="15">
      <c r="C254" s="69"/>
      <c r="D254" s="69"/>
      <c r="E254" s="355"/>
      <c r="F254" s="69"/>
    </row>
    <row r="255" spans="3:6" ht="15">
      <c r="C255" s="69"/>
      <c r="D255" s="69"/>
      <c r="E255" s="355"/>
      <c r="F255" s="69"/>
    </row>
    <row r="256" spans="3:6" ht="15">
      <c r="C256" s="69"/>
      <c r="D256" s="69"/>
      <c r="E256" s="355"/>
      <c r="F256" s="69"/>
    </row>
    <row r="257" spans="3:6" ht="15">
      <c r="C257" s="69"/>
      <c r="D257" s="69"/>
      <c r="E257" s="355"/>
      <c r="F257" s="69"/>
    </row>
    <row r="258" spans="3:6" ht="15">
      <c r="C258" s="69"/>
      <c r="D258" s="69"/>
      <c r="E258" s="355"/>
      <c r="F258" s="69"/>
    </row>
    <row r="259" spans="3:6" ht="15">
      <c r="C259" s="69"/>
      <c r="D259" s="69"/>
      <c r="E259" s="355"/>
      <c r="F259" s="69"/>
    </row>
    <row r="260" spans="3:6" ht="15">
      <c r="C260" s="69"/>
      <c r="D260" s="69"/>
      <c r="E260" s="355"/>
      <c r="F260" s="69"/>
    </row>
    <row r="261" spans="3:6" ht="15">
      <c r="C261" s="69"/>
      <c r="D261" s="69"/>
      <c r="E261" s="355"/>
      <c r="F261" s="69"/>
    </row>
    <row r="262" spans="3:6" ht="15">
      <c r="C262" s="69"/>
      <c r="D262" s="69"/>
      <c r="E262" s="355"/>
      <c r="F262" s="69"/>
    </row>
    <row r="263" spans="3:6" ht="15">
      <c r="C263" s="69"/>
      <c r="D263" s="69"/>
      <c r="E263" s="355"/>
      <c r="F263" s="69"/>
    </row>
    <row r="264" spans="3:6" ht="15">
      <c r="C264" s="69"/>
      <c r="D264" s="69"/>
      <c r="E264" s="355"/>
      <c r="F264" s="69"/>
    </row>
    <row r="265" spans="3:6" ht="15">
      <c r="C265" s="69"/>
      <c r="D265" s="69"/>
      <c r="E265" s="355"/>
      <c r="F265" s="69"/>
    </row>
    <row r="266" spans="3:6" ht="15">
      <c r="C266" s="69"/>
      <c r="D266" s="69"/>
      <c r="E266" s="355"/>
      <c r="F266" s="69"/>
    </row>
    <row r="267" spans="3:6" ht="15">
      <c r="C267" s="69"/>
      <c r="D267" s="69"/>
      <c r="E267" s="355"/>
      <c r="F267" s="69"/>
    </row>
    <row r="268" spans="3:6" ht="15">
      <c r="C268" s="69"/>
      <c r="D268" s="69"/>
      <c r="E268" s="355"/>
      <c r="F268" s="69"/>
    </row>
    <row r="269" spans="3:6" ht="15">
      <c r="C269" s="69"/>
      <c r="D269" s="69"/>
      <c r="E269" s="355"/>
      <c r="F269" s="69"/>
    </row>
    <row r="270" spans="3:6" ht="15">
      <c r="C270" s="69"/>
      <c r="D270" s="69"/>
      <c r="E270" s="355"/>
      <c r="F270" s="69"/>
    </row>
    <row r="271" spans="3:6" ht="15">
      <c r="C271" s="69"/>
      <c r="D271" s="69"/>
      <c r="E271" s="355"/>
      <c r="F271" s="69"/>
    </row>
    <row r="272" spans="3:6" ht="15">
      <c r="C272" s="69"/>
      <c r="D272" s="69"/>
      <c r="E272" s="355"/>
      <c r="F272" s="69"/>
    </row>
    <row r="273" spans="3:6" ht="15">
      <c r="C273" s="69"/>
      <c r="D273" s="69"/>
      <c r="E273" s="355"/>
      <c r="F273" s="69"/>
    </row>
    <row r="274" spans="3:6" ht="15">
      <c r="C274" s="69"/>
      <c r="D274" s="69"/>
      <c r="E274" s="355"/>
      <c r="F274" s="69"/>
    </row>
    <row r="275" spans="3:6" ht="15">
      <c r="C275" s="69"/>
      <c r="D275" s="69"/>
      <c r="E275" s="355"/>
      <c r="F275" s="69"/>
    </row>
    <row r="276" spans="3:6" ht="15">
      <c r="C276" s="69"/>
      <c r="D276" s="69"/>
      <c r="E276" s="355"/>
      <c r="F276" s="69"/>
    </row>
    <row r="277" spans="3:6" ht="15">
      <c r="C277" s="69"/>
      <c r="D277" s="69"/>
      <c r="E277" s="355"/>
      <c r="F277" s="69"/>
    </row>
    <row r="278" spans="3:6" ht="15">
      <c r="C278" s="69"/>
      <c r="D278" s="69"/>
      <c r="E278" s="355"/>
      <c r="F278" s="69"/>
    </row>
    <row r="279" spans="3:6" ht="15">
      <c r="C279" s="69"/>
      <c r="D279" s="69"/>
      <c r="E279" s="355"/>
      <c r="F279" s="69"/>
    </row>
    <row r="280" spans="3:6" ht="15">
      <c r="C280" s="69"/>
      <c r="D280" s="69"/>
      <c r="E280" s="355"/>
      <c r="F280" s="69"/>
    </row>
    <row r="281" spans="3:6" ht="15">
      <c r="C281" s="69"/>
      <c r="D281" s="69"/>
      <c r="E281" s="355"/>
      <c r="F281" s="69"/>
    </row>
    <row r="282" spans="3:6" ht="15">
      <c r="C282" s="69"/>
      <c r="D282" s="69"/>
      <c r="E282" s="355"/>
      <c r="F282" s="69"/>
    </row>
    <row r="283" spans="3:6" ht="15">
      <c r="C283" s="69"/>
      <c r="D283" s="69"/>
      <c r="E283" s="355"/>
      <c r="F283" s="69"/>
    </row>
    <row r="284" spans="3:6" ht="15">
      <c r="C284" s="69"/>
      <c r="D284" s="69"/>
      <c r="E284" s="355"/>
      <c r="F284" s="69"/>
    </row>
    <row r="285" spans="3:6" ht="15">
      <c r="C285" s="69"/>
      <c r="D285" s="69"/>
      <c r="E285" s="355"/>
      <c r="F285" s="69"/>
    </row>
    <row r="286" spans="3:6" ht="15">
      <c r="C286" s="69"/>
      <c r="D286" s="69"/>
      <c r="E286" s="355"/>
      <c r="F286" s="69"/>
    </row>
    <row r="287" spans="3:6" ht="15">
      <c r="C287" s="69"/>
      <c r="D287" s="69"/>
      <c r="E287" s="355"/>
      <c r="F287" s="69"/>
    </row>
    <row r="288" spans="3:6" ht="15">
      <c r="C288" s="69"/>
      <c r="D288" s="69"/>
      <c r="E288" s="355"/>
      <c r="F288" s="69"/>
    </row>
    <row r="289" spans="3:6" ht="15">
      <c r="C289" s="69"/>
      <c r="D289" s="69"/>
      <c r="E289" s="355"/>
      <c r="F289" s="69"/>
    </row>
    <row r="290" spans="3:6" ht="15">
      <c r="C290" s="69"/>
      <c r="D290" s="69"/>
      <c r="E290" s="355"/>
      <c r="F290" s="69"/>
    </row>
    <row r="291" spans="3:6" ht="15">
      <c r="C291" s="69"/>
      <c r="D291" s="69"/>
      <c r="E291" s="355"/>
      <c r="F291" s="69"/>
    </row>
    <row r="292" spans="3:6" ht="15">
      <c r="C292" s="69"/>
      <c r="D292" s="69"/>
      <c r="E292" s="355"/>
      <c r="F292" s="69"/>
    </row>
    <row r="293" spans="3:6" ht="15">
      <c r="C293" s="69"/>
      <c r="D293" s="69"/>
      <c r="E293" s="355"/>
      <c r="F293" s="69"/>
    </row>
    <row r="294" spans="3:6" ht="15">
      <c r="C294" s="69"/>
      <c r="D294" s="69"/>
      <c r="E294" s="355"/>
      <c r="F294" s="69"/>
    </row>
    <row r="295" spans="3:6" ht="15">
      <c r="C295" s="69"/>
      <c r="D295" s="69"/>
      <c r="E295" s="355"/>
      <c r="F295" s="69"/>
    </row>
    <row r="296" spans="3:6" ht="15">
      <c r="C296" s="69"/>
      <c r="D296" s="69"/>
      <c r="E296" s="355"/>
      <c r="F296" s="69"/>
    </row>
    <row r="297" spans="3:6" ht="15">
      <c r="C297" s="69"/>
      <c r="D297" s="69"/>
      <c r="E297" s="355"/>
      <c r="F297" s="69"/>
    </row>
    <row r="298" spans="3:6" ht="15">
      <c r="C298" s="69"/>
      <c r="D298" s="69"/>
      <c r="E298" s="355"/>
      <c r="F298" s="69"/>
    </row>
    <row r="299" spans="3:6" ht="15">
      <c r="C299" s="69"/>
      <c r="D299" s="69"/>
      <c r="E299" s="355"/>
      <c r="F299" s="69"/>
    </row>
    <row r="300" spans="3:6" ht="15">
      <c r="C300" s="69"/>
      <c r="D300" s="69"/>
      <c r="E300" s="355"/>
      <c r="F300" s="69"/>
    </row>
    <row r="301" spans="3:6" ht="15">
      <c r="C301" s="69"/>
      <c r="D301" s="69"/>
      <c r="E301" s="355"/>
      <c r="F301" s="69"/>
    </row>
    <row r="302" spans="3:6" ht="15">
      <c r="C302" s="69"/>
      <c r="D302" s="69"/>
      <c r="E302" s="355"/>
      <c r="F302" s="69"/>
    </row>
    <row r="303" spans="3:6" ht="15">
      <c r="C303" s="69"/>
      <c r="D303" s="69"/>
      <c r="E303" s="355"/>
      <c r="F303" s="69"/>
    </row>
    <row r="304" spans="3:6" ht="15">
      <c r="C304" s="69"/>
      <c r="D304" s="69"/>
      <c r="E304" s="355"/>
      <c r="F304" s="69"/>
    </row>
    <row r="305" spans="3:6" ht="15">
      <c r="C305" s="69"/>
      <c r="D305" s="69"/>
      <c r="E305" s="355"/>
      <c r="F305" s="69"/>
    </row>
    <row r="306" spans="3:6" ht="15">
      <c r="C306" s="69"/>
      <c r="D306" s="69"/>
      <c r="E306" s="355"/>
      <c r="F306" s="69"/>
    </row>
    <row r="307" spans="3:6" ht="15">
      <c r="C307" s="69"/>
      <c r="D307" s="69"/>
      <c r="E307" s="355"/>
      <c r="F307" s="69"/>
    </row>
    <row r="308" spans="3:6" ht="15">
      <c r="C308" s="69"/>
      <c r="D308" s="69"/>
      <c r="E308" s="355"/>
      <c r="F308" s="69"/>
    </row>
    <row r="309" spans="3:6" ht="15">
      <c r="C309" s="69"/>
      <c r="D309" s="69"/>
      <c r="E309" s="355"/>
      <c r="F309" s="69"/>
    </row>
    <row r="310" spans="3:6" ht="15">
      <c r="C310" s="69"/>
      <c r="D310" s="69"/>
      <c r="E310" s="355"/>
      <c r="F310" s="69"/>
    </row>
    <row r="311" spans="3:6" ht="15">
      <c r="C311" s="69"/>
      <c r="D311" s="69"/>
      <c r="E311" s="355"/>
      <c r="F311" s="69"/>
    </row>
    <row r="312" spans="3:6" ht="15">
      <c r="C312" s="69"/>
      <c r="D312" s="69"/>
      <c r="E312" s="355"/>
      <c r="F312" s="69"/>
    </row>
    <row r="313" spans="3:6" ht="15">
      <c r="C313" s="69"/>
      <c r="D313" s="69"/>
      <c r="E313" s="355"/>
      <c r="F313" s="69"/>
    </row>
    <row r="314" spans="3:6" ht="15">
      <c r="C314" s="69"/>
      <c r="D314" s="69"/>
      <c r="E314" s="355"/>
      <c r="F314" s="69"/>
    </row>
    <row r="315" spans="3:6" ht="15">
      <c r="C315" s="69"/>
      <c r="D315" s="69"/>
      <c r="E315" s="355"/>
      <c r="F315" s="69"/>
    </row>
    <row r="316" spans="3:6" ht="15">
      <c r="C316" s="69"/>
      <c r="D316" s="69"/>
      <c r="E316" s="355"/>
      <c r="F316" s="69"/>
    </row>
    <row r="317" spans="3:6" ht="15">
      <c r="C317" s="69"/>
      <c r="D317" s="69"/>
      <c r="E317" s="355"/>
      <c r="F317" s="69"/>
    </row>
    <row r="318" spans="3:6" ht="15">
      <c r="C318" s="69"/>
      <c r="D318" s="69"/>
      <c r="E318" s="355"/>
      <c r="F318" s="69"/>
    </row>
    <row r="319" spans="3:6" ht="15">
      <c r="C319" s="69"/>
      <c r="D319" s="69"/>
      <c r="E319" s="355"/>
      <c r="F319" s="69"/>
    </row>
    <row r="320" spans="3:6" ht="15">
      <c r="C320" s="69"/>
      <c r="D320" s="69"/>
      <c r="E320" s="355"/>
      <c r="F320" s="69"/>
    </row>
    <row r="321" spans="3:6" ht="15">
      <c r="C321" s="69"/>
      <c r="D321" s="69"/>
      <c r="E321" s="355"/>
      <c r="F321" s="69"/>
    </row>
    <row r="322" spans="3:6" ht="15">
      <c r="C322" s="69"/>
      <c r="D322" s="69"/>
      <c r="E322" s="355"/>
      <c r="F322" s="69"/>
    </row>
    <row r="323" spans="3:6" ht="15">
      <c r="C323" s="69"/>
      <c r="D323" s="69"/>
      <c r="E323" s="355"/>
      <c r="F323" s="69"/>
    </row>
    <row r="324" spans="3:6" ht="15">
      <c r="C324" s="69"/>
      <c r="D324" s="69"/>
      <c r="E324" s="355"/>
      <c r="F324" s="69"/>
    </row>
    <row r="325" spans="3:6" ht="15">
      <c r="C325" s="69"/>
      <c r="D325" s="69"/>
      <c r="E325" s="355"/>
      <c r="F325" s="69"/>
    </row>
    <row r="326" spans="3:6" ht="15">
      <c r="C326" s="69"/>
      <c r="D326" s="69"/>
      <c r="E326" s="355"/>
      <c r="F326" s="69"/>
    </row>
    <row r="327" spans="3:6" ht="15">
      <c r="C327" s="69"/>
      <c r="D327" s="69"/>
      <c r="E327" s="355"/>
      <c r="F327" s="69"/>
    </row>
    <row r="328" spans="3:6" ht="15">
      <c r="C328" s="69"/>
      <c r="D328" s="69"/>
      <c r="E328" s="355"/>
      <c r="F328" s="69"/>
    </row>
    <row r="329" spans="3:6" ht="15">
      <c r="C329" s="69"/>
      <c r="D329" s="69"/>
      <c r="E329" s="355"/>
      <c r="F329" s="69"/>
    </row>
    <row r="330" spans="3:6" ht="15">
      <c r="C330" s="69"/>
      <c r="D330" s="69"/>
      <c r="E330" s="355"/>
      <c r="F330" s="69"/>
    </row>
    <row r="331" spans="3:6" ht="15">
      <c r="C331" s="69"/>
      <c r="D331" s="69"/>
      <c r="E331" s="355"/>
      <c r="F331" s="69"/>
    </row>
    <row r="332" spans="3:6" ht="15">
      <c r="C332" s="69"/>
      <c r="D332" s="69"/>
      <c r="E332" s="355"/>
      <c r="F332" s="69"/>
    </row>
    <row r="333" spans="3:6" ht="15">
      <c r="C333" s="69"/>
      <c r="D333" s="69"/>
      <c r="E333" s="355"/>
      <c r="F333" s="69"/>
    </row>
    <row r="334" spans="3:6" ht="15">
      <c r="C334" s="69"/>
      <c r="D334" s="69"/>
      <c r="E334" s="355"/>
      <c r="F334" s="69"/>
    </row>
    <row r="335" spans="3:6" ht="15">
      <c r="C335" s="69"/>
      <c r="D335" s="69"/>
      <c r="E335" s="355"/>
      <c r="F335" s="69"/>
    </row>
    <row r="336" spans="3:6" ht="15">
      <c r="C336" s="69"/>
      <c r="D336" s="69"/>
      <c r="E336" s="355"/>
      <c r="F336" s="69"/>
    </row>
    <row r="337" spans="3:6" ht="15">
      <c r="C337" s="69"/>
      <c r="D337" s="69"/>
      <c r="E337" s="355"/>
      <c r="F337" s="69"/>
    </row>
    <row r="338" spans="3:6" ht="15">
      <c r="C338" s="69"/>
      <c r="D338" s="69"/>
      <c r="E338" s="355"/>
      <c r="F338" s="69"/>
    </row>
    <row r="339" spans="3:6" ht="15">
      <c r="C339" s="69"/>
      <c r="D339" s="69"/>
      <c r="E339" s="355"/>
      <c r="F339" s="69"/>
    </row>
    <row r="340" spans="3:6" ht="15">
      <c r="C340" s="69"/>
      <c r="D340" s="69"/>
      <c r="E340" s="355"/>
      <c r="F340" s="69"/>
    </row>
    <row r="341" spans="3:6" ht="15">
      <c r="C341" s="69"/>
      <c r="D341" s="69"/>
      <c r="E341" s="355"/>
      <c r="F341" s="69"/>
    </row>
    <row r="342" spans="3:6" ht="15">
      <c r="C342" s="69"/>
      <c r="D342" s="69"/>
      <c r="E342" s="355"/>
      <c r="F342" s="69"/>
    </row>
    <row r="343" spans="3:6" ht="15">
      <c r="C343" s="69"/>
      <c r="D343" s="69"/>
      <c r="E343" s="355"/>
      <c r="F343" s="69"/>
    </row>
    <row r="344" spans="3:6" ht="15">
      <c r="C344" s="69"/>
      <c r="D344" s="69"/>
      <c r="E344" s="355"/>
      <c r="F344" s="69"/>
    </row>
    <row r="345" spans="3:6" ht="15">
      <c r="C345" s="69"/>
      <c r="D345" s="69"/>
      <c r="E345" s="355"/>
      <c r="F345" s="69"/>
    </row>
    <row r="346" spans="3:6" ht="15">
      <c r="C346" s="69"/>
      <c r="D346" s="69"/>
      <c r="E346" s="355"/>
      <c r="F346" s="69"/>
    </row>
    <row r="347" spans="3:6" ht="15">
      <c r="C347" s="69"/>
      <c r="D347" s="69"/>
      <c r="E347" s="355"/>
      <c r="F347" s="69"/>
    </row>
    <row r="348" spans="3:6" ht="15">
      <c r="C348" s="69"/>
      <c r="D348" s="69"/>
      <c r="E348" s="355"/>
      <c r="F348" s="69"/>
    </row>
    <row r="349" spans="3:6" ht="15">
      <c r="C349" s="69"/>
      <c r="D349" s="69"/>
      <c r="E349" s="355"/>
      <c r="F349" s="69"/>
    </row>
    <row r="350" spans="3:6" ht="15">
      <c r="C350" s="69"/>
      <c r="D350" s="69"/>
      <c r="E350" s="355"/>
      <c r="F350" s="69"/>
    </row>
    <row r="351" spans="3:6" ht="15">
      <c r="C351" s="69"/>
      <c r="D351" s="69"/>
      <c r="E351" s="355"/>
      <c r="F351" s="69"/>
    </row>
    <row r="352" spans="3:6" ht="15">
      <c r="C352" s="69"/>
      <c r="D352" s="69"/>
      <c r="E352" s="355"/>
      <c r="F352" s="69"/>
    </row>
    <row r="353" spans="3:6" ht="15">
      <c r="C353" s="69"/>
      <c r="D353" s="69"/>
      <c r="E353" s="355"/>
      <c r="F353" s="69"/>
    </row>
    <row r="354" spans="3:6" ht="15">
      <c r="C354" s="69"/>
      <c r="D354" s="69"/>
      <c r="E354" s="355"/>
      <c r="F354" s="69"/>
    </row>
    <row r="355" spans="3:6" ht="15">
      <c r="C355" s="69"/>
      <c r="D355" s="69"/>
      <c r="E355" s="355"/>
      <c r="F355" s="69"/>
    </row>
    <row r="356" spans="3:6" ht="15">
      <c r="C356" s="69"/>
      <c r="D356" s="69"/>
      <c r="E356" s="355"/>
      <c r="F356" s="69"/>
    </row>
    <row r="357" spans="3:6" ht="15">
      <c r="C357" s="69"/>
      <c r="D357" s="69"/>
      <c r="E357" s="355"/>
      <c r="F357" s="69"/>
    </row>
    <row r="358" spans="3:6" ht="15">
      <c r="C358" s="69"/>
      <c r="D358" s="69"/>
      <c r="E358" s="355"/>
      <c r="F358" s="69"/>
    </row>
    <row r="359" spans="3:6" ht="15">
      <c r="C359" s="69"/>
      <c r="D359" s="69"/>
      <c r="E359" s="355"/>
      <c r="F359" s="69"/>
    </row>
    <row r="360" spans="3:6" ht="15">
      <c r="C360" s="69"/>
      <c r="D360" s="69"/>
      <c r="E360" s="355"/>
      <c r="F360" s="69"/>
    </row>
    <row r="361" spans="3:6" ht="15">
      <c r="C361" s="69"/>
      <c r="D361" s="69"/>
      <c r="E361" s="355"/>
      <c r="F361" s="69"/>
    </row>
    <row r="362" spans="3:6" ht="15">
      <c r="C362" s="69"/>
      <c r="D362" s="69"/>
      <c r="E362" s="355"/>
      <c r="F362" s="69"/>
    </row>
    <row r="363" spans="3:6" ht="15">
      <c r="C363" s="69"/>
      <c r="D363" s="69"/>
      <c r="E363" s="355"/>
      <c r="F363" s="69"/>
    </row>
    <row r="364" spans="3:6" ht="15">
      <c r="C364" s="69"/>
      <c r="D364" s="69"/>
      <c r="E364" s="355"/>
      <c r="F364" s="69"/>
    </row>
    <row r="365" spans="3:6" ht="15">
      <c r="C365" s="69"/>
      <c r="D365" s="69"/>
      <c r="E365" s="355"/>
      <c r="F365" s="69"/>
    </row>
    <row r="366" spans="3:6" ht="15">
      <c r="C366" s="69"/>
      <c r="D366" s="69"/>
      <c r="E366" s="355"/>
      <c r="F366" s="69"/>
    </row>
    <row r="367" spans="3:6" ht="15">
      <c r="C367" s="69"/>
      <c r="D367" s="69"/>
      <c r="E367" s="355"/>
      <c r="F367" s="69"/>
    </row>
    <row r="368" spans="3:6" ht="15">
      <c r="C368" s="69"/>
      <c r="D368" s="69"/>
      <c r="E368" s="355"/>
      <c r="F368" s="69"/>
    </row>
    <row r="369" spans="3:6" ht="15">
      <c r="C369" s="69"/>
      <c r="D369" s="69"/>
      <c r="E369" s="355"/>
      <c r="F369" s="69"/>
    </row>
    <row r="370" spans="3:6" ht="15">
      <c r="C370" s="69"/>
      <c r="D370" s="69"/>
      <c r="E370" s="355"/>
      <c r="F370" s="69"/>
    </row>
    <row r="371" spans="3:6" ht="15">
      <c r="C371" s="69"/>
      <c r="D371" s="69"/>
      <c r="E371" s="355"/>
      <c r="F371" s="69"/>
    </row>
    <row r="372" spans="3:6" ht="15">
      <c r="C372" s="69"/>
      <c r="D372" s="69"/>
      <c r="E372" s="355"/>
      <c r="F372" s="69"/>
    </row>
    <row r="373" spans="3:6" ht="15">
      <c r="C373" s="69"/>
      <c r="D373" s="69"/>
      <c r="E373" s="355"/>
      <c r="F373" s="69"/>
    </row>
    <row r="374" spans="3:6" ht="15">
      <c r="C374" s="69"/>
      <c r="D374" s="69"/>
      <c r="E374" s="355"/>
      <c r="F374" s="69"/>
    </row>
    <row r="375" spans="3:6" ht="15">
      <c r="C375" s="69"/>
      <c r="D375" s="69"/>
      <c r="E375" s="355"/>
      <c r="F375" s="69"/>
    </row>
    <row r="376" spans="3:6" ht="15">
      <c r="C376" s="69"/>
      <c r="D376" s="69"/>
      <c r="E376" s="355"/>
      <c r="F376" s="69"/>
    </row>
    <row r="377" spans="3:6" ht="15">
      <c r="C377" s="69"/>
      <c r="D377" s="69"/>
      <c r="E377" s="355"/>
      <c r="F377" s="69"/>
    </row>
    <row r="378" spans="3:6" ht="15">
      <c r="C378" s="69"/>
      <c r="D378" s="69"/>
      <c r="E378" s="355"/>
      <c r="F378" s="69"/>
    </row>
    <row r="379" spans="3:6" ht="15">
      <c r="C379" s="69"/>
      <c r="D379" s="69"/>
      <c r="E379" s="355"/>
      <c r="F379" s="69"/>
    </row>
    <row r="380" spans="3:6" ht="15">
      <c r="C380" s="69"/>
      <c r="D380" s="69"/>
      <c r="E380" s="355"/>
      <c r="F380" s="69"/>
    </row>
    <row r="381" spans="3:6" ht="15">
      <c r="C381" s="69"/>
      <c r="D381" s="69"/>
      <c r="E381" s="355"/>
      <c r="F381" s="69"/>
    </row>
    <row r="382" spans="3:6" ht="15">
      <c r="C382" s="69"/>
      <c r="D382" s="69"/>
      <c r="E382" s="355"/>
      <c r="F382" s="69"/>
    </row>
    <row r="383" spans="3:6" ht="15">
      <c r="C383" s="69"/>
      <c r="D383" s="69"/>
      <c r="E383" s="355"/>
      <c r="F383" s="69"/>
    </row>
    <row r="384" spans="3:6" ht="15">
      <c r="C384" s="69"/>
      <c r="D384" s="69"/>
      <c r="E384" s="355"/>
      <c r="F384" s="69"/>
    </row>
    <row r="385" spans="3:6" ht="15">
      <c r="C385" s="69"/>
      <c r="D385" s="69"/>
      <c r="E385" s="355"/>
      <c r="F385" s="69"/>
    </row>
    <row r="386" spans="3:6" ht="15">
      <c r="C386" s="69"/>
      <c r="D386" s="69"/>
      <c r="E386" s="355"/>
      <c r="F386" s="69"/>
    </row>
    <row r="387" spans="3:6" ht="15">
      <c r="C387" s="69"/>
      <c r="D387" s="69"/>
      <c r="E387" s="355"/>
      <c r="F387" s="69"/>
    </row>
    <row r="388" spans="3:6" ht="15">
      <c r="C388" s="69"/>
      <c r="D388" s="69"/>
      <c r="E388" s="355"/>
      <c r="F388" s="69"/>
    </row>
    <row r="389" spans="3:6" ht="15">
      <c r="C389" s="69"/>
      <c r="D389" s="69"/>
      <c r="E389" s="355"/>
      <c r="F389" s="69"/>
    </row>
    <row r="390" spans="3:6" ht="15">
      <c r="C390" s="69"/>
      <c r="D390" s="69"/>
      <c r="E390" s="355"/>
      <c r="F390" s="69"/>
    </row>
    <row r="391" spans="3:6" ht="15">
      <c r="C391" s="69"/>
      <c r="D391" s="69"/>
      <c r="E391" s="355"/>
      <c r="F391" s="69"/>
    </row>
    <row r="392" spans="3:6" ht="15">
      <c r="C392" s="69"/>
      <c r="D392" s="69"/>
      <c r="E392" s="355"/>
      <c r="F392" s="69"/>
    </row>
    <row r="393" spans="3:6" ht="15">
      <c r="C393" s="69"/>
      <c r="D393" s="69"/>
      <c r="E393" s="355"/>
      <c r="F393" s="69"/>
    </row>
    <row r="394" spans="3:6" ht="15">
      <c r="C394" s="69"/>
      <c r="D394" s="69"/>
      <c r="E394" s="355"/>
      <c r="F394" s="69"/>
    </row>
    <row r="395" spans="3:6" ht="15">
      <c r="C395" s="69"/>
      <c r="D395" s="69"/>
      <c r="E395" s="355"/>
      <c r="F395" s="69"/>
    </row>
    <row r="396" spans="3:6" ht="15">
      <c r="C396" s="69"/>
      <c r="D396" s="69"/>
      <c r="E396" s="355"/>
      <c r="F396" s="69"/>
    </row>
    <row r="397" spans="3:6" ht="15">
      <c r="C397" s="69"/>
      <c r="D397" s="69"/>
      <c r="E397" s="355"/>
      <c r="F397" s="69"/>
    </row>
    <row r="398" spans="3:6" ht="15">
      <c r="C398" s="69"/>
      <c r="D398" s="69"/>
      <c r="E398" s="355"/>
      <c r="F398" s="69"/>
    </row>
    <row r="399" spans="3:6" ht="15">
      <c r="C399" s="69"/>
      <c r="D399" s="69"/>
      <c r="E399" s="355"/>
      <c r="F399" s="69"/>
    </row>
    <row r="400" spans="3:6" ht="15">
      <c r="C400" s="69"/>
      <c r="D400" s="69"/>
      <c r="E400" s="355"/>
      <c r="F400" s="69"/>
    </row>
    <row r="401" spans="3:6" ht="15">
      <c r="C401" s="69"/>
      <c r="D401" s="69"/>
      <c r="E401" s="355"/>
      <c r="F401" s="69"/>
    </row>
    <row r="402" spans="3:6" ht="15">
      <c r="C402" s="69"/>
      <c r="D402" s="69"/>
      <c r="E402" s="355"/>
      <c r="F402" s="69"/>
    </row>
    <row r="403" spans="3:6" ht="15">
      <c r="C403" s="69"/>
      <c r="D403" s="69"/>
      <c r="E403" s="355"/>
      <c r="F403" s="69"/>
    </row>
    <row r="404" spans="3:6" ht="15">
      <c r="C404" s="69"/>
      <c r="D404" s="69"/>
      <c r="E404" s="355"/>
      <c r="F404" s="69"/>
    </row>
    <row r="405" spans="3:6" ht="15">
      <c r="C405" s="69"/>
      <c r="D405" s="69"/>
      <c r="E405" s="355"/>
      <c r="F405" s="69"/>
    </row>
    <row r="406" spans="3:6" ht="15">
      <c r="C406" s="69"/>
      <c r="D406" s="69"/>
      <c r="E406" s="355"/>
      <c r="F406" s="69"/>
    </row>
    <row r="407" spans="3:6" ht="15">
      <c r="C407" s="69"/>
      <c r="D407" s="69"/>
      <c r="E407" s="355"/>
      <c r="F407" s="69"/>
    </row>
    <row r="408" spans="3:6" ht="15">
      <c r="C408" s="69"/>
      <c r="D408" s="69"/>
      <c r="E408" s="355"/>
      <c r="F408" s="69"/>
    </row>
    <row r="409" spans="3:6" ht="15">
      <c r="C409" s="69"/>
      <c r="D409" s="69"/>
      <c r="E409" s="355"/>
      <c r="F409" s="69"/>
    </row>
    <row r="410" spans="3:6" ht="15">
      <c r="C410" s="69"/>
      <c r="D410" s="69"/>
      <c r="E410" s="355"/>
      <c r="F410" s="69"/>
    </row>
    <row r="411" spans="3:6" ht="15">
      <c r="C411" s="69"/>
      <c r="D411" s="69"/>
      <c r="E411" s="355"/>
      <c r="F411" s="69"/>
    </row>
    <row r="412" spans="3:6" ht="15">
      <c r="C412" s="69"/>
      <c r="D412" s="69"/>
      <c r="E412" s="355"/>
      <c r="F412" s="69"/>
    </row>
    <row r="413" spans="3:6" ht="15">
      <c r="C413" s="69"/>
      <c r="D413" s="69"/>
      <c r="E413" s="355"/>
      <c r="F413" s="69"/>
    </row>
    <row r="414" spans="3:6" ht="15">
      <c r="C414" s="69"/>
      <c r="D414" s="69"/>
      <c r="E414" s="355"/>
      <c r="F414" s="69"/>
    </row>
    <row r="415" spans="3:6" ht="15">
      <c r="C415" s="69"/>
      <c r="D415" s="69"/>
      <c r="E415" s="355"/>
      <c r="F415" s="69"/>
    </row>
    <row r="416" spans="3:6" ht="15">
      <c r="C416" s="69"/>
      <c r="D416" s="69"/>
      <c r="E416" s="355"/>
      <c r="F416" s="69"/>
    </row>
    <row r="417" spans="3:6" ht="15">
      <c r="C417" s="69"/>
      <c r="D417" s="69"/>
      <c r="E417" s="355"/>
      <c r="F417" s="69"/>
    </row>
    <row r="418" spans="3:6" ht="15">
      <c r="C418" s="69"/>
      <c r="D418" s="69"/>
      <c r="E418" s="355"/>
      <c r="F418" s="69"/>
    </row>
    <row r="419" spans="3:6" ht="15">
      <c r="C419" s="69"/>
      <c r="D419" s="69"/>
      <c r="E419" s="355"/>
      <c r="F419" s="69"/>
    </row>
    <row r="420" spans="3:6" ht="15">
      <c r="C420" s="69"/>
      <c r="D420" s="69"/>
      <c r="E420" s="355"/>
      <c r="F420" s="69"/>
    </row>
    <row r="421" spans="3:6" ht="15">
      <c r="C421" s="69"/>
      <c r="D421" s="69"/>
      <c r="E421" s="355"/>
      <c r="F421" s="69"/>
    </row>
    <row r="422" spans="3:6" ht="15">
      <c r="C422" s="69"/>
      <c r="D422" s="69"/>
      <c r="E422" s="355"/>
      <c r="F422" s="69"/>
    </row>
    <row r="423" spans="3:6" ht="15">
      <c r="C423" s="69"/>
      <c r="D423" s="69"/>
      <c r="E423" s="355"/>
      <c r="F423" s="69"/>
    </row>
    <row r="424" spans="3:6" ht="15">
      <c r="C424" s="69"/>
      <c r="D424" s="69"/>
      <c r="E424" s="355"/>
      <c r="F424" s="69"/>
    </row>
    <row r="425" spans="3:6" ht="15">
      <c r="C425" s="69"/>
      <c r="D425" s="69"/>
      <c r="E425" s="355"/>
      <c r="F425" s="69"/>
    </row>
    <row r="426" spans="3:6" ht="15">
      <c r="C426" s="69"/>
      <c r="D426" s="69"/>
      <c r="E426" s="355"/>
      <c r="F426" s="69"/>
    </row>
    <row r="427" spans="3:6" ht="15">
      <c r="C427" s="69"/>
      <c r="D427" s="69"/>
      <c r="E427" s="355"/>
      <c r="F427" s="69"/>
    </row>
    <row r="428" spans="3:6" ht="15">
      <c r="C428" s="69"/>
      <c r="D428" s="69"/>
      <c r="E428" s="355"/>
      <c r="F428" s="69"/>
    </row>
    <row r="429" spans="3:6" ht="15">
      <c r="C429" s="69"/>
      <c r="D429" s="69"/>
      <c r="E429" s="355"/>
      <c r="F429" s="69"/>
    </row>
    <row r="430" spans="3:6" ht="15">
      <c r="C430" s="69"/>
      <c r="D430" s="69"/>
      <c r="E430" s="355"/>
      <c r="F430" s="69"/>
    </row>
    <row r="431" spans="3:6" ht="15">
      <c r="C431" s="69"/>
      <c r="D431" s="69"/>
      <c r="E431" s="355"/>
      <c r="F431" s="69"/>
    </row>
    <row r="432" spans="3:6" ht="15">
      <c r="C432" s="69"/>
      <c r="D432" s="69"/>
      <c r="E432" s="355"/>
      <c r="F432" s="69"/>
    </row>
    <row r="433" spans="3:6" ht="15">
      <c r="C433" s="69"/>
      <c r="D433" s="69"/>
      <c r="E433" s="355"/>
      <c r="F433" s="69"/>
    </row>
    <row r="434" spans="3:6" ht="15">
      <c r="C434" s="69"/>
      <c r="D434" s="69"/>
      <c r="E434" s="355"/>
      <c r="F434" s="69"/>
    </row>
    <row r="435" spans="3:6" ht="15">
      <c r="C435" s="69"/>
      <c r="D435" s="69"/>
      <c r="E435" s="355"/>
      <c r="F435" s="69"/>
    </row>
    <row r="436" spans="3:6" ht="15">
      <c r="C436" s="69"/>
      <c r="D436" s="69"/>
      <c r="E436" s="355"/>
      <c r="F436" s="69"/>
    </row>
    <row r="437" spans="3:6" ht="15">
      <c r="C437" s="69"/>
      <c r="D437" s="69"/>
      <c r="E437" s="355"/>
      <c r="F437" s="69"/>
    </row>
    <row r="438" spans="3:6" ht="15">
      <c r="C438" s="69"/>
      <c r="D438" s="69"/>
      <c r="E438" s="355"/>
      <c r="F438" s="69"/>
    </row>
    <row r="439" spans="3:6" ht="15">
      <c r="C439" s="69"/>
      <c r="D439" s="69"/>
      <c r="E439" s="355"/>
      <c r="F439" s="69"/>
    </row>
    <row r="440" spans="3:6" ht="15">
      <c r="C440" s="69"/>
      <c r="D440" s="69"/>
      <c r="E440" s="355"/>
      <c r="F440" s="69"/>
    </row>
    <row r="441" spans="3:6" ht="15">
      <c r="C441" s="69"/>
      <c r="D441" s="69"/>
      <c r="E441" s="355"/>
      <c r="F441" s="69"/>
    </row>
    <row r="442" spans="3:6" ht="15">
      <c r="C442" s="69"/>
      <c r="D442" s="69"/>
      <c r="E442" s="355"/>
      <c r="F442" s="69"/>
    </row>
    <row r="443" spans="3:6" ht="15">
      <c r="C443" s="69"/>
      <c r="D443" s="69"/>
      <c r="E443" s="355"/>
      <c r="F443" s="69"/>
    </row>
    <row r="444" spans="3:6" ht="15">
      <c r="C444" s="69"/>
      <c r="D444" s="69"/>
      <c r="E444" s="355"/>
      <c r="F444" s="69"/>
    </row>
    <row r="445" spans="3:6" ht="15">
      <c r="C445" s="69"/>
      <c r="D445" s="69"/>
      <c r="E445" s="355"/>
      <c r="F445" s="69"/>
    </row>
    <row r="446" spans="3:6" ht="15">
      <c r="C446" s="69"/>
      <c r="D446" s="69"/>
      <c r="E446" s="355"/>
      <c r="F446" s="69"/>
    </row>
    <row r="447" spans="3:6" ht="15">
      <c r="C447" s="69"/>
      <c r="D447" s="69"/>
      <c r="E447" s="355"/>
      <c r="F447" s="69"/>
    </row>
    <row r="448" spans="3:6" ht="15">
      <c r="C448" s="69"/>
      <c r="D448" s="69"/>
      <c r="E448" s="355"/>
      <c r="F448" s="69"/>
    </row>
    <row r="449" spans="3:6" ht="15">
      <c r="C449" s="69"/>
      <c r="D449" s="69"/>
      <c r="E449" s="355"/>
      <c r="F449" s="69"/>
    </row>
    <row r="450" spans="3:6" ht="15">
      <c r="C450" s="69"/>
      <c r="D450" s="69"/>
      <c r="E450" s="355"/>
      <c r="F450" s="69"/>
    </row>
    <row r="451" spans="3:6" ht="15">
      <c r="C451" s="69"/>
      <c r="D451" s="69"/>
      <c r="E451" s="355"/>
      <c r="F451" s="69"/>
    </row>
    <row r="452" spans="3:6" ht="15">
      <c r="C452" s="69"/>
      <c r="D452" s="69"/>
      <c r="E452" s="355"/>
      <c r="F452" s="69"/>
    </row>
    <row r="453" spans="3:6" ht="15">
      <c r="C453" s="69"/>
      <c r="D453" s="69"/>
      <c r="E453" s="355"/>
      <c r="F453" s="69"/>
    </row>
    <row r="454" spans="3:6" ht="15">
      <c r="C454" s="69"/>
      <c r="D454" s="69"/>
      <c r="E454" s="355"/>
      <c r="F454" s="69"/>
    </row>
    <row r="455" spans="3:6" ht="15">
      <c r="C455" s="69"/>
      <c r="D455" s="69"/>
      <c r="E455" s="355"/>
      <c r="F455" s="69"/>
    </row>
    <row r="456" spans="3:6" ht="15">
      <c r="C456" s="69"/>
      <c r="D456" s="69"/>
      <c r="E456" s="355"/>
      <c r="F456" s="69"/>
    </row>
    <row r="457" spans="3:6" ht="15">
      <c r="C457" s="69"/>
      <c r="D457" s="69"/>
      <c r="E457" s="355"/>
      <c r="F457" s="69"/>
    </row>
    <row r="458" spans="3:6" ht="15">
      <c r="C458" s="69"/>
      <c r="D458" s="69"/>
      <c r="E458" s="355"/>
      <c r="F458" s="69"/>
    </row>
    <row r="459" spans="3:6" ht="15">
      <c r="C459" s="69"/>
      <c r="D459" s="69"/>
      <c r="E459" s="355"/>
      <c r="F459" s="69"/>
    </row>
    <row r="460" spans="3:6" ht="15">
      <c r="C460" s="69"/>
      <c r="D460" s="69"/>
      <c r="E460" s="355"/>
      <c r="F460" s="69"/>
    </row>
    <row r="461" spans="3:6" ht="15">
      <c r="C461" s="69"/>
      <c r="D461" s="69"/>
      <c r="E461" s="355"/>
      <c r="F461" s="69"/>
    </row>
    <row r="462" spans="3:6" ht="15">
      <c r="C462" s="69"/>
      <c r="D462" s="69"/>
      <c r="E462" s="355"/>
      <c r="F462" s="69"/>
    </row>
    <row r="463" spans="3:6" ht="15">
      <c r="C463" s="69"/>
      <c r="D463" s="69"/>
      <c r="E463" s="355"/>
      <c r="F463" s="69"/>
    </row>
    <row r="464" spans="3:6" ht="15">
      <c r="C464" s="69"/>
      <c r="D464" s="69"/>
      <c r="E464" s="355"/>
      <c r="F464" s="69"/>
    </row>
    <row r="465" spans="3:6" ht="15">
      <c r="C465" s="69"/>
      <c r="D465" s="69"/>
      <c r="E465" s="355"/>
      <c r="F465" s="69"/>
    </row>
    <row r="466" spans="3:6" ht="15">
      <c r="C466" s="69"/>
      <c r="D466" s="69"/>
      <c r="E466" s="355"/>
      <c r="F466" s="69"/>
    </row>
    <row r="467" spans="3:6" ht="15">
      <c r="C467" s="69"/>
      <c r="D467" s="69"/>
      <c r="E467" s="355"/>
      <c r="F467" s="69"/>
    </row>
    <row r="468" spans="3:6" ht="15">
      <c r="C468" s="69"/>
      <c r="D468" s="69"/>
      <c r="E468" s="355"/>
      <c r="F468" s="69"/>
    </row>
    <row r="469" spans="3:6" ht="15">
      <c r="C469" s="69"/>
      <c r="D469" s="69"/>
      <c r="E469" s="355"/>
      <c r="F469" s="69"/>
    </row>
    <row r="470" spans="3:6" ht="15">
      <c r="C470" s="69"/>
      <c r="D470" s="69"/>
      <c r="E470" s="355"/>
      <c r="F470" s="69"/>
    </row>
    <row r="471" spans="3:6" ht="15">
      <c r="C471" s="69"/>
      <c r="D471" s="69"/>
      <c r="E471" s="355"/>
      <c r="F471" s="69"/>
    </row>
    <row r="472" spans="3:6" ht="15">
      <c r="C472" s="69"/>
      <c r="D472" s="69"/>
      <c r="E472" s="355"/>
      <c r="F472" s="69"/>
    </row>
    <row r="473" spans="3:6" ht="15">
      <c r="C473" s="69"/>
      <c r="D473" s="69"/>
      <c r="E473" s="355"/>
      <c r="F473" s="69"/>
    </row>
    <row r="474" spans="3:6" ht="15">
      <c r="C474" s="69"/>
      <c r="D474" s="69"/>
      <c r="E474" s="355"/>
      <c r="F474" s="69"/>
    </row>
    <row r="475" spans="3:6" ht="15">
      <c r="C475" s="69"/>
      <c r="D475" s="69"/>
      <c r="E475" s="355"/>
      <c r="F475" s="69"/>
    </row>
    <row r="476" spans="3:6" ht="15">
      <c r="C476" s="69"/>
      <c r="D476" s="69"/>
      <c r="E476" s="355"/>
      <c r="F476" s="69"/>
    </row>
    <row r="477" spans="3:6" ht="15">
      <c r="C477" s="69"/>
      <c r="D477" s="69"/>
      <c r="E477" s="355"/>
      <c r="F477" s="69"/>
    </row>
    <row r="478" spans="3:6" ht="15">
      <c r="C478" s="69"/>
      <c r="D478" s="69"/>
      <c r="E478" s="355"/>
      <c r="F478" s="69"/>
    </row>
    <row r="479" spans="3:6" ht="15">
      <c r="C479" s="69"/>
      <c r="D479" s="69"/>
      <c r="E479" s="355"/>
      <c r="F479" s="69"/>
    </row>
    <row r="480" spans="3:6" ht="15">
      <c r="C480" s="69"/>
      <c r="D480" s="69"/>
      <c r="E480" s="355"/>
      <c r="F480" s="69"/>
    </row>
    <row r="481" spans="3:6" ht="15">
      <c r="C481" s="69"/>
      <c r="D481" s="69"/>
      <c r="E481" s="355"/>
      <c r="F481" s="69"/>
    </row>
    <row r="482" spans="3:6" ht="15">
      <c r="C482" s="69"/>
      <c r="D482" s="69"/>
      <c r="E482" s="355"/>
      <c r="F482" s="69"/>
    </row>
    <row r="483" spans="3:6" ht="15">
      <c r="C483" s="69"/>
      <c r="D483" s="69"/>
      <c r="E483" s="355"/>
      <c r="F483" s="69"/>
    </row>
    <row r="484" spans="3:6" ht="15">
      <c r="C484" s="69"/>
      <c r="D484" s="69"/>
      <c r="E484" s="355"/>
      <c r="F484" s="69"/>
    </row>
    <row r="485" spans="3:6" ht="15">
      <c r="C485" s="69"/>
      <c r="D485" s="69"/>
      <c r="E485" s="355"/>
      <c r="F485" s="69"/>
    </row>
    <row r="486" spans="3:6" ht="15">
      <c r="C486" s="69"/>
      <c r="D486" s="69"/>
      <c r="E486" s="355"/>
      <c r="F486" s="69"/>
    </row>
    <row r="487" spans="3:6" ht="15">
      <c r="C487" s="69"/>
      <c r="D487" s="69"/>
      <c r="E487" s="355"/>
      <c r="F487" s="69"/>
    </row>
    <row r="488" spans="3:6" ht="15">
      <c r="C488" s="69"/>
      <c r="D488" s="69"/>
      <c r="E488" s="355"/>
      <c r="F488" s="69"/>
    </row>
    <row r="489" spans="3:6" ht="15">
      <c r="C489" s="69"/>
      <c r="D489" s="69"/>
      <c r="E489" s="355"/>
      <c r="F489" s="69"/>
    </row>
    <row r="490" spans="3:6" ht="15">
      <c r="C490" s="69"/>
      <c r="D490" s="69"/>
      <c r="E490" s="355"/>
      <c r="F490" s="69"/>
    </row>
    <row r="491" spans="3:6" ht="15">
      <c r="C491" s="69"/>
      <c r="D491" s="69"/>
      <c r="E491" s="355"/>
      <c r="F491" s="69"/>
    </row>
    <row r="492" spans="3:6" ht="15">
      <c r="C492" s="69"/>
      <c r="D492" s="69"/>
      <c r="E492" s="355"/>
      <c r="F492" s="69"/>
    </row>
    <row r="493" spans="3:6" ht="15">
      <c r="C493" s="69"/>
      <c r="D493" s="69"/>
      <c r="E493" s="355"/>
      <c r="F493" s="69"/>
    </row>
    <row r="494" spans="3:6" ht="15">
      <c r="C494" s="69"/>
      <c r="D494" s="69"/>
      <c r="E494" s="355"/>
      <c r="F494" s="69"/>
    </row>
    <row r="495" spans="3:6" ht="15">
      <c r="C495" s="69"/>
      <c r="D495" s="69"/>
      <c r="E495" s="355"/>
      <c r="F495" s="69"/>
    </row>
    <row r="496" spans="3:6" ht="15">
      <c r="C496" s="69"/>
      <c r="D496" s="69"/>
      <c r="E496" s="355"/>
      <c r="F496" s="69"/>
    </row>
    <row r="497" spans="3:6" ht="15">
      <c r="C497" s="69"/>
      <c r="D497" s="69"/>
      <c r="E497" s="355"/>
      <c r="F497" s="69"/>
    </row>
    <row r="498" spans="3:6" ht="15">
      <c r="C498" s="69"/>
      <c r="D498" s="69"/>
      <c r="E498" s="355"/>
      <c r="F498" s="69"/>
    </row>
    <row r="499" spans="3:6" ht="15">
      <c r="C499" s="69"/>
      <c r="D499" s="69"/>
      <c r="E499" s="355"/>
      <c r="F499" s="69"/>
    </row>
    <row r="500" spans="3:6" ht="15">
      <c r="C500" s="69"/>
      <c r="D500" s="69"/>
      <c r="E500" s="355"/>
      <c r="F500" s="69"/>
    </row>
    <row r="501" spans="3:6" ht="15">
      <c r="C501" s="69"/>
      <c r="D501" s="69"/>
      <c r="E501" s="355"/>
      <c r="F501" s="69"/>
    </row>
    <row r="502" spans="3:6" ht="15">
      <c r="C502" s="69"/>
      <c r="D502" s="69"/>
      <c r="E502" s="355"/>
      <c r="F502" s="69"/>
    </row>
    <row r="503" spans="3:6" ht="15">
      <c r="C503" s="69"/>
      <c r="D503" s="69"/>
      <c r="E503" s="355"/>
      <c r="F503" s="69"/>
    </row>
    <row r="504" spans="3:6" ht="15">
      <c r="C504" s="69"/>
      <c r="D504" s="69"/>
      <c r="E504" s="355"/>
      <c r="F504" s="69"/>
    </row>
    <row r="505" spans="3:6" ht="15">
      <c r="C505" s="69"/>
      <c r="D505" s="69"/>
      <c r="E505" s="355"/>
      <c r="F505" s="69"/>
    </row>
    <row r="506" spans="3:6" ht="15">
      <c r="C506" s="69"/>
      <c r="D506" s="69"/>
      <c r="E506" s="355"/>
      <c r="F506" s="69"/>
    </row>
    <row r="507" spans="3:6" ht="15">
      <c r="C507" s="69"/>
      <c r="D507" s="69"/>
      <c r="E507" s="355"/>
      <c r="F507" s="69"/>
    </row>
    <row r="508" spans="3:6" ht="15">
      <c r="C508" s="69"/>
      <c r="D508" s="69"/>
      <c r="E508" s="355"/>
      <c r="F508" s="69"/>
    </row>
    <row r="509" spans="3:6" ht="15">
      <c r="C509" s="69"/>
      <c r="D509" s="69"/>
      <c r="E509" s="355"/>
      <c r="F509" s="69"/>
    </row>
    <row r="510" spans="3:6" ht="15">
      <c r="C510" s="69"/>
      <c r="D510" s="69"/>
      <c r="E510" s="355"/>
      <c r="F510" s="69"/>
    </row>
    <row r="511" spans="3:6" ht="15">
      <c r="C511" s="69"/>
      <c r="D511" s="69"/>
      <c r="E511" s="355"/>
      <c r="F511" s="69"/>
    </row>
    <row r="512" spans="3:6" ht="15">
      <c r="C512" s="69"/>
      <c r="D512" s="69"/>
      <c r="E512" s="355"/>
      <c r="F512" s="69"/>
    </row>
    <row r="513" spans="3:6" ht="15">
      <c r="C513" s="69"/>
      <c r="D513" s="69"/>
      <c r="E513" s="355"/>
      <c r="F513" s="69"/>
    </row>
    <row r="514" spans="3:6" ht="15">
      <c r="C514" s="69"/>
      <c r="D514" s="69"/>
      <c r="E514" s="355"/>
      <c r="F514" s="69"/>
    </row>
    <row r="515" spans="3:6" ht="15">
      <c r="C515" s="69"/>
      <c r="D515" s="69"/>
      <c r="E515" s="355"/>
      <c r="F515" s="69"/>
    </row>
    <row r="516" spans="3:6" ht="15">
      <c r="C516" s="69"/>
      <c r="D516" s="69"/>
      <c r="E516" s="355"/>
      <c r="F516" s="69"/>
    </row>
    <row r="517" spans="3:6" ht="15">
      <c r="C517" s="69"/>
      <c r="D517" s="69"/>
      <c r="E517" s="355"/>
      <c r="F517" s="69"/>
    </row>
    <row r="518" spans="3:6" ht="15">
      <c r="C518" s="69"/>
      <c r="D518" s="69"/>
      <c r="E518" s="355"/>
      <c r="F518" s="69"/>
    </row>
    <row r="519" spans="3:6" ht="15">
      <c r="C519" s="69"/>
      <c r="D519" s="69"/>
      <c r="E519" s="355"/>
      <c r="F519" s="69"/>
    </row>
    <row r="520" spans="3:6" ht="15">
      <c r="C520" s="69"/>
      <c r="D520" s="69"/>
      <c r="E520" s="355"/>
      <c r="F520" s="69"/>
    </row>
    <row r="521" spans="3:6" ht="15">
      <c r="C521" s="69"/>
      <c r="D521" s="69"/>
      <c r="E521" s="355"/>
      <c r="F521" s="69"/>
    </row>
    <row r="522" spans="3:6" ht="15">
      <c r="C522" s="69"/>
      <c r="D522" s="69"/>
      <c r="E522" s="355"/>
      <c r="F522" s="69"/>
    </row>
    <row r="523" spans="3:6" ht="15">
      <c r="C523" s="69"/>
      <c r="D523" s="69"/>
      <c r="E523" s="355"/>
      <c r="F523" s="69"/>
    </row>
    <row r="524" spans="3:6" ht="15">
      <c r="C524" s="69"/>
      <c r="D524" s="69"/>
      <c r="E524" s="355"/>
      <c r="F524" s="69"/>
    </row>
    <row r="525" spans="3:6" ht="15">
      <c r="C525" s="69"/>
      <c r="D525" s="69"/>
      <c r="E525" s="355"/>
      <c r="F525" s="69"/>
    </row>
    <row r="526" spans="3:6" ht="15">
      <c r="C526" s="69"/>
      <c r="D526" s="69"/>
      <c r="E526" s="355"/>
      <c r="F526" s="69"/>
    </row>
    <row r="527" spans="3:6" ht="15">
      <c r="C527" s="69"/>
      <c r="D527" s="69"/>
      <c r="E527" s="355"/>
      <c r="F527" s="69"/>
    </row>
    <row r="528" spans="3:6" ht="15">
      <c r="C528" s="69"/>
      <c r="D528" s="69"/>
      <c r="E528" s="355"/>
      <c r="F528" s="69"/>
    </row>
    <row r="529" spans="3:6" ht="15">
      <c r="C529" s="69"/>
      <c r="D529" s="69"/>
      <c r="E529" s="355"/>
      <c r="F529" s="69"/>
    </row>
    <row r="530" spans="3:6" ht="15">
      <c r="C530" s="69"/>
      <c r="D530" s="69"/>
      <c r="E530" s="355"/>
      <c r="F530" s="69"/>
    </row>
    <row r="531" spans="3:6" ht="15">
      <c r="C531" s="69"/>
      <c r="D531" s="69"/>
      <c r="E531" s="355"/>
      <c r="F531" s="69"/>
    </row>
    <row r="532" spans="3:6" ht="15">
      <c r="C532" s="69"/>
      <c r="D532" s="69"/>
      <c r="E532" s="355"/>
      <c r="F532" s="69"/>
    </row>
    <row r="533" spans="3:6" ht="15">
      <c r="C533" s="69"/>
      <c r="D533" s="69"/>
      <c r="E533" s="355"/>
      <c r="F533" s="69"/>
    </row>
    <row r="534" spans="3:6" ht="15">
      <c r="C534" s="69"/>
      <c r="D534" s="69"/>
      <c r="E534" s="355"/>
      <c r="F534" s="69"/>
    </row>
    <row r="535" spans="3:6" ht="15">
      <c r="C535" s="69"/>
      <c r="D535" s="69"/>
      <c r="E535" s="355"/>
      <c r="F535" s="69"/>
    </row>
    <row r="536" spans="3:6" ht="15">
      <c r="C536" s="69"/>
      <c r="D536" s="69"/>
      <c r="E536" s="355"/>
      <c r="F536" s="69"/>
    </row>
    <row r="537" spans="3:6" ht="15">
      <c r="C537" s="69"/>
      <c r="D537" s="69"/>
      <c r="E537" s="355"/>
      <c r="F537" s="69"/>
    </row>
    <row r="538" spans="3:6" ht="15">
      <c r="C538" s="69"/>
      <c r="D538" s="69"/>
      <c r="E538" s="355"/>
      <c r="F538" s="69"/>
    </row>
    <row r="539" spans="3:6" ht="15">
      <c r="C539" s="69"/>
      <c r="D539" s="69"/>
      <c r="E539" s="355"/>
      <c r="F539" s="69"/>
    </row>
    <row r="540" spans="3:6" ht="15">
      <c r="C540" s="69"/>
      <c r="D540" s="69"/>
      <c r="E540" s="355"/>
      <c r="F540" s="69"/>
    </row>
    <row r="541" spans="3:6" ht="15">
      <c r="C541" s="69"/>
      <c r="D541" s="69"/>
      <c r="E541" s="355"/>
      <c r="F541" s="69"/>
    </row>
    <row r="542" spans="3:6" ht="15">
      <c r="C542" s="69"/>
      <c r="D542" s="69"/>
      <c r="E542" s="355"/>
      <c r="F542" s="69"/>
    </row>
    <row r="543" spans="3:6" ht="15">
      <c r="C543" s="69"/>
      <c r="D543" s="69"/>
      <c r="E543" s="355"/>
      <c r="F543" s="69"/>
    </row>
    <row r="544" spans="3:6" ht="15">
      <c r="C544" s="69"/>
      <c r="D544" s="69"/>
      <c r="E544" s="355"/>
      <c r="F544" s="69"/>
    </row>
    <row r="545" spans="3:6" ht="15">
      <c r="C545" s="69"/>
      <c r="D545" s="69"/>
      <c r="E545" s="355"/>
      <c r="F545" s="69"/>
    </row>
    <row r="546" spans="3:6" ht="15">
      <c r="C546" s="69"/>
      <c r="D546" s="69"/>
      <c r="E546" s="355"/>
      <c r="F546" s="69"/>
    </row>
    <row r="547" spans="3:6" ht="15">
      <c r="C547" s="69"/>
      <c r="D547" s="69"/>
      <c r="E547" s="355"/>
      <c r="F547" s="69"/>
    </row>
    <row r="548" spans="3:6" ht="15">
      <c r="C548" s="69"/>
      <c r="D548" s="69"/>
      <c r="E548" s="355"/>
      <c r="F548" s="69"/>
    </row>
    <row r="549" spans="3:6" ht="15">
      <c r="C549" s="69"/>
      <c r="D549" s="69"/>
      <c r="E549" s="355"/>
      <c r="F549" s="69"/>
    </row>
    <row r="550" spans="3:6" ht="15">
      <c r="C550" s="69"/>
      <c r="D550" s="69"/>
      <c r="E550" s="355"/>
      <c r="F550" s="69"/>
    </row>
    <row r="551" spans="3:6" ht="15">
      <c r="C551" s="69"/>
      <c r="D551" s="69"/>
      <c r="E551" s="355"/>
      <c r="F551" s="69"/>
    </row>
    <row r="552" spans="3:6" ht="15">
      <c r="C552" s="69"/>
      <c r="D552" s="69"/>
      <c r="E552" s="355"/>
      <c r="F552" s="69"/>
    </row>
    <row r="553" spans="3:6" ht="15">
      <c r="C553" s="69"/>
      <c r="D553" s="69"/>
      <c r="E553" s="355"/>
      <c r="F553" s="69"/>
    </row>
    <row r="554" spans="3:6" ht="15">
      <c r="C554" s="69"/>
      <c r="D554" s="69"/>
      <c r="E554" s="355"/>
      <c r="F554" s="69"/>
    </row>
    <row r="555" spans="3:6" ht="15">
      <c r="C555" s="69"/>
      <c r="D555" s="69"/>
      <c r="E555" s="355"/>
      <c r="F555" s="69"/>
    </row>
    <row r="556" spans="3:6" ht="15">
      <c r="C556" s="69"/>
      <c r="D556" s="69"/>
      <c r="E556" s="355"/>
      <c r="F556" s="69"/>
    </row>
    <row r="557" spans="3:6" ht="15">
      <c r="C557" s="69"/>
      <c r="D557" s="69"/>
      <c r="E557" s="355"/>
      <c r="F557" s="69"/>
    </row>
    <row r="558" spans="3:6" ht="15">
      <c r="C558" s="69"/>
      <c r="D558" s="69"/>
      <c r="E558" s="355"/>
      <c r="F558" s="69"/>
    </row>
    <row r="559" spans="3:6" ht="15">
      <c r="C559" s="69"/>
      <c r="D559" s="69"/>
      <c r="E559" s="355"/>
      <c r="F559" s="69"/>
    </row>
    <row r="560" spans="3:6" ht="15">
      <c r="C560" s="69"/>
      <c r="D560" s="69"/>
      <c r="E560" s="355"/>
      <c r="F560" s="69"/>
    </row>
    <row r="561" spans="3:6" ht="15">
      <c r="C561" s="69"/>
      <c r="D561" s="69"/>
      <c r="E561" s="355"/>
      <c r="F561" s="69"/>
    </row>
    <row r="562" spans="3:6" ht="15">
      <c r="C562" s="69"/>
      <c r="D562" s="69"/>
      <c r="E562" s="355"/>
      <c r="F562" s="69"/>
    </row>
    <row r="563" spans="3:6" ht="15">
      <c r="C563" s="69"/>
      <c r="D563" s="69"/>
      <c r="E563" s="355"/>
      <c r="F563" s="69"/>
    </row>
    <row r="564" spans="3:6" ht="15">
      <c r="C564" s="69"/>
      <c r="D564" s="69"/>
      <c r="E564" s="355"/>
      <c r="F564" s="69"/>
    </row>
    <row r="565" spans="3:6" ht="15">
      <c r="C565" s="69"/>
      <c r="D565" s="69"/>
      <c r="E565" s="355"/>
      <c r="F565" s="69"/>
    </row>
    <row r="566" spans="3:6" ht="15">
      <c r="C566" s="69"/>
      <c r="D566" s="69"/>
      <c r="E566" s="355"/>
      <c r="F566" s="69"/>
    </row>
    <row r="567" spans="3:6" ht="15">
      <c r="C567" s="69"/>
      <c r="D567" s="69"/>
      <c r="E567" s="355"/>
      <c r="F567" s="69"/>
    </row>
    <row r="568" spans="3:6" ht="15">
      <c r="C568" s="69"/>
      <c r="D568" s="69"/>
      <c r="E568" s="355"/>
      <c r="F568" s="69"/>
    </row>
    <row r="569" spans="3:6" ht="15">
      <c r="C569" s="69"/>
      <c r="D569" s="69"/>
      <c r="E569" s="355"/>
      <c r="F569" s="69"/>
    </row>
    <row r="570" spans="3:6" ht="15">
      <c r="C570" s="69"/>
      <c r="D570" s="69"/>
      <c r="E570" s="355"/>
      <c r="F570" s="69"/>
    </row>
    <row r="571" spans="3:6" ht="15">
      <c r="C571" s="69"/>
      <c r="D571" s="69"/>
      <c r="E571" s="355"/>
      <c r="F571" s="69"/>
    </row>
    <row r="572" spans="3:6" ht="15">
      <c r="C572" s="69"/>
      <c r="D572" s="69"/>
      <c r="E572" s="355"/>
      <c r="F572" s="69"/>
    </row>
    <row r="573" spans="3:6" ht="15">
      <c r="C573" s="69"/>
      <c r="D573" s="69"/>
      <c r="E573" s="355"/>
      <c r="F573" s="69"/>
    </row>
    <row r="574" spans="3:6" ht="15">
      <c r="C574" s="69"/>
      <c r="D574" s="69"/>
      <c r="E574" s="355"/>
      <c r="F574" s="69"/>
    </row>
    <row r="575" spans="3:6" ht="15">
      <c r="C575" s="69"/>
      <c r="D575" s="69"/>
      <c r="E575" s="355"/>
      <c r="F575" s="69"/>
    </row>
    <row r="576" spans="3:6" ht="15">
      <c r="C576" s="69"/>
      <c r="D576" s="69"/>
      <c r="E576" s="355"/>
      <c r="F576" s="69"/>
    </row>
    <row r="577" spans="3:6" ht="15">
      <c r="C577" s="69"/>
      <c r="D577" s="69"/>
      <c r="E577" s="355"/>
      <c r="F577" s="69"/>
    </row>
    <row r="578" spans="3:6" ht="15">
      <c r="C578" s="69"/>
      <c r="D578" s="69"/>
      <c r="E578" s="355"/>
      <c r="F578" s="69"/>
    </row>
    <row r="579" spans="3:6" ht="15">
      <c r="C579" s="69"/>
      <c r="D579" s="69"/>
      <c r="E579" s="355"/>
      <c r="F579" s="69"/>
    </row>
    <row r="580" spans="3:6" ht="15">
      <c r="C580" s="69"/>
      <c r="D580" s="69"/>
      <c r="E580" s="355"/>
      <c r="F580" s="69"/>
    </row>
    <row r="581" spans="3:6" ht="15">
      <c r="C581" s="69"/>
      <c r="D581" s="69"/>
      <c r="E581" s="355"/>
      <c r="F581" s="69"/>
    </row>
    <row r="582" spans="3:6" ht="15">
      <c r="C582" s="69"/>
      <c r="D582" s="69"/>
      <c r="E582" s="355"/>
      <c r="F582" s="69"/>
    </row>
    <row r="583" spans="3:6" ht="15">
      <c r="C583" s="69"/>
      <c r="D583" s="69"/>
      <c r="E583" s="355"/>
      <c r="F583" s="69"/>
    </row>
    <row r="584" spans="3:6" ht="15">
      <c r="C584" s="69"/>
      <c r="D584" s="69"/>
      <c r="E584" s="355"/>
      <c r="F584" s="69"/>
    </row>
    <row r="585" spans="3:6" ht="15">
      <c r="C585" s="69"/>
      <c r="D585" s="69"/>
      <c r="E585" s="355"/>
      <c r="F585" s="69"/>
    </row>
    <row r="586" spans="3:6" ht="15">
      <c r="C586" s="69"/>
      <c r="D586" s="69"/>
      <c r="E586" s="355"/>
      <c r="F586" s="69"/>
    </row>
    <row r="587" spans="3:6" ht="15">
      <c r="C587" s="69"/>
      <c r="D587" s="69"/>
      <c r="E587" s="355"/>
      <c r="F587" s="69"/>
    </row>
    <row r="588" spans="3:6" ht="15">
      <c r="C588" s="69"/>
      <c r="D588" s="69"/>
      <c r="E588" s="355"/>
      <c r="F588" s="69"/>
    </row>
    <row r="589" spans="3:6" ht="15">
      <c r="C589" s="69"/>
      <c r="D589" s="69"/>
      <c r="E589" s="355"/>
      <c r="F589" s="69"/>
    </row>
    <row r="590" spans="3:6" ht="15">
      <c r="C590" s="69"/>
      <c r="D590" s="69"/>
      <c r="E590" s="355"/>
      <c r="F590" s="69"/>
    </row>
    <row r="591" spans="3:6" ht="15">
      <c r="C591" s="69"/>
      <c r="D591" s="69"/>
      <c r="E591" s="355"/>
      <c r="F591" s="69"/>
    </row>
    <row r="592" spans="3:6" ht="15">
      <c r="C592" s="69"/>
      <c r="D592" s="69"/>
      <c r="E592" s="355"/>
      <c r="F592" s="69"/>
    </row>
    <row r="593" spans="3:6" ht="15">
      <c r="C593" s="69"/>
      <c r="D593" s="69"/>
      <c r="E593" s="355"/>
      <c r="F593" s="69"/>
    </row>
    <row r="594" spans="3:6" ht="15">
      <c r="C594" s="69"/>
      <c r="D594" s="69"/>
      <c r="E594" s="355"/>
      <c r="F594" s="69"/>
    </row>
    <row r="595" spans="3:6" ht="15">
      <c r="C595" s="69"/>
      <c r="D595" s="69"/>
      <c r="E595" s="355"/>
      <c r="F595" s="69"/>
    </row>
    <row r="596" spans="3:6" ht="15">
      <c r="C596" s="69"/>
      <c r="D596" s="69"/>
      <c r="E596" s="355"/>
      <c r="F596" s="69"/>
    </row>
    <row r="597" spans="3:6" ht="15">
      <c r="C597" s="69"/>
      <c r="D597" s="69"/>
      <c r="E597" s="355"/>
      <c r="F597" s="69"/>
    </row>
    <row r="598" spans="3:6" ht="15">
      <c r="C598" s="69"/>
      <c r="D598" s="69"/>
      <c r="E598" s="355"/>
      <c r="F598" s="69"/>
    </row>
    <row r="599" spans="3:6" ht="15">
      <c r="C599" s="69"/>
      <c r="D599" s="69"/>
      <c r="E599" s="355"/>
      <c r="F599" s="69"/>
    </row>
    <row r="600" spans="3:6" ht="15">
      <c r="C600" s="69"/>
      <c r="D600" s="69"/>
      <c r="E600" s="355"/>
      <c r="F600" s="69"/>
    </row>
    <row r="601" spans="3:6" ht="15">
      <c r="C601" s="69"/>
      <c r="D601" s="69"/>
      <c r="E601" s="355"/>
      <c r="F601" s="69"/>
    </row>
    <row r="602" spans="3:6" ht="15">
      <c r="C602" s="69"/>
      <c r="D602" s="69"/>
      <c r="E602" s="355"/>
      <c r="F602" s="69"/>
    </row>
    <row r="603" spans="3:6" ht="15">
      <c r="C603" s="69"/>
      <c r="D603" s="69"/>
      <c r="E603" s="355"/>
      <c r="F603" s="69"/>
    </row>
    <row r="604" spans="3:6" ht="15">
      <c r="C604" s="69"/>
      <c r="D604" s="69"/>
      <c r="E604" s="355"/>
      <c r="F604" s="69"/>
    </row>
    <row r="605" spans="3:6" ht="15">
      <c r="C605" s="69"/>
      <c r="D605" s="69"/>
      <c r="E605" s="355"/>
      <c r="F605" s="69"/>
    </row>
    <row r="606" spans="3:6" ht="15">
      <c r="C606" s="69"/>
      <c r="D606" s="69"/>
      <c r="E606" s="355"/>
      <c r="F606" s="69"/>
    </row>
    <row r="607" spans="3:6" ht="15">
      <c r="C607" s="69"/>
      <c r="D607" s="69"/>
      <c r="E607" s="355"/>
      <c r="F607" s="69"/>
    </row>
    <row r="608" spans="3:6" ht="15">
      <c r="C608" s="69"/>
      <c r="D608" s="69"/>
      <c r="E608" s="355"/>
      <c r="F608" s="69"/>
    </row>
    <row r="609" spans="3:6" ht="15">
      <c r="C609" s="69"/>
      <c r="D609" s="69"/>
      <c r="E609" s="355"/>
      <c r="F609" s="69"/>
    </row>
    <row r="610" spans="3:6" ht="15">
      <c r="C610" s="69"/>
      <c r="D610" s="69"/>
      <c r="E610" s="355"/>
      <c r="F610" s="69"/>
    </row>
    <row r="611" spans="3:6" ht="15">
      <c r="C611" s="69"/>
      <c r="D611" s="69"/>
      <c r="E611" s="355"/>
      <c r="F611" s="69"/>
    </row>
    <row r="612" spans="3:6" ht="15">
      <c r="C612" s="69"/>
      <c r="D612" s="69"/>
      <c r="E612" s="355"/>
      <c r="F612" s="69"/>
    </row>
    <row r="613" spans="3:6" ht="15">
      <c r="C613" s="69"/>
      <c r="D613" s="69"/>
      <c r="E613" s="355"/>
      <c r="F613" s="69"/>
    </row>
    <row r="614" spans="3:6" ht="15">
      <c r="C614" s="69"/>
      <c r="D614" s="69"/>
      <c r="E614" s="355"/>
      <c r="F614" s="69"/>
    </row>
    <row r="615" spans="3:6" ht="15">
      <c r="C615" s="69"/>
      <c r="D615" s="69"/>
      <c r="E615" s="355"/>
      <c r="F615" s="69"/>
    </row>
    <row r="616" spans="3:6" ht="15">
      <c r="C616" s="69"/>
      <c r="D616" s="69"/>
      <c r="E616" s="355"/>
      <c r="F616" s="69"/>
    </row>
    <row r="617" spans="3:6" ht="15">
      <c r="C617" s="69"/>
      <c r="D617" s="69"/>
      <c r="E617" s="355"/>
      <c r="F617" s="69"/>
    </row>
    <row r="618" spans="3:6" ht="15">
      <c r="C618" s="69"/>
      <c r="D618" s="69"/>
      <c r="E618" s="355"/>
      <c r="F618" s="69"/>
    </row>
    <row r="619" spans="3:6" ht="15">
      <c r="C619" s="69"/>
      <c r="D619" s="69"/>
      <c r="E619" s="355"/>
      <c r="F619" s="69"/>
    </row>
    <row r="620" spans="3:6" ht="15">
      <c r="C620" s="69"/>
      <c r="D620" s="69"/>
      <c r="E620" s="355"/>
      <c r="F620" s="69"/>
    </row>
    <row r="621" spans="3:6" ht="15">
      <c r="C621" s="69"/>
      <c r="D621" s="69"/>
      <c r="E621" s="355"/>
      <c r="F621" s="69"/>
    </row>
    <row r="622" spans="3:6" ht="15">
      <c r="C622" s="69"/>
      <c r="D622" s="69"/>
      <c r="E622" s="355"/>
      <c r="F622" s="69"/>
    </row>
    <row r="623" spans="3:6" ht="15">
      <c r="C623" s="69"/>
      <c r="D623" s="69"/>
      <c r="E623" s="355"/>
      <c r="F623" s="69"/>
    </row>
    <row r="624" spans="3:6" ht="15">
      <c r="C624" s="69"/>
      <c r="D624" s="69"/>
      <c r="E624" s="355"/>
      <c r="F624" s="69"/>
    </row>
    <row r="625" spans="3:6" ht="15">
      <c r="C625" s="69"/>
      <c r="D625" s="69"/>
      <c r="E625" s="355"/>
      <c r="F625" s="69"/>
    </row>
    <row r="626" spans="3:6" ht="15">
      <c r="C626" s="69"/>
      <c r="D626" s="69"/>
      <c r="E626" s="355"/>
      <c r="F626" s="69"/>
    </row>
    <row r="627" spans="3:6" ht="15">
      <c r="C627" s="69"/>
      <c r="D627" s="69"/>
      <c r="E627" s="355"/>
      <c r="F627" s="69"/>
    </row>
    <row r="628" spans="3:6" ht="15">
      <c r="C628" s="69"/>
      <c r="D628" s="69"/>
      <c r="E628" s="355"/>
      <c r="F628" s="69"/>
    </row>
    <row r="629" spans="3:6" ht="15">
      <c r="C629" s="69"/>
      <c r="D629" s="69"/>
      <c r="E629" s="355"/>
      <c r="F629" s="69"/>
    </row>
    <row r="630" spans="3:6" ht="15">
      <c r="C630" s="69"/>
      <c r="D630" s="69"/>
      <c r="E630" s="355"/>
      <c r="F630" s="69"/>
    </row>
    <row r="631" spans="3:6" ht="15">
      <c r="C631" s="69"/>
      <c r="D631" s="69"/>
      <c r="E631" s="355"/>
      <c r="F631" s="69"/>
    </row>
    <row r="632" spans="3:6" ht="15">
      <c r="C632" s="69"/>
      <c r="D632" s="69"/>
      <c r="E632" s="355"/>
      <c r="F632" s="69"/>
    </row>
    <row r="633" spans="3:6" ht="15">
      <c r="C633" s="69"/>
      <c r="D633" s="69"/>
      <c r="E633" s="355"/>
      <c r="F633" s="69"/>
    </row>
    <row r="634" spans="3:6" ht="15">
      <c r="C634" s="69"/>
      <c r="D634" s="69"/>
      <c r="E634" s="355"/>
      <c r="F634" s="69"/>
    </row>
    <row r="635" spans="3:6" ht="15">
      <c r="C635" s="69"/>
      <c r="D635" s="69"/>
      <c r="E635" s="355"/>
      <c r="F635" s="69"/>
    </row>
    <row r="636" spans="3:6" ht="15">
      <c r="C636" s="69"/>
      <c r="D636" s="69"/>
      <c r="E636" s="355"/>
      <c r="F636" s="69"/>
    </row>
    <row r="637" spans="3:6" ht="15">
      <c r="C637" s="69"/>
      <c r="D637" s="69"/>
      <c r="E637" s="355"/>
      <c r="F637" s="69"/>
    </row>
    <row r="638" spans="3:6" ht="15">
      <c r="C638" s="69"/>
      <c r="D638" s="69"/>
      <c r="E638" s="355"/>
      <c r="F638" s="69"/>
    </row>
    <row r="639" spans="3:6" ht="15">
      <c r="C639" s="69"/>
      <c r="D639" s="69"/>
      <c r="E639" s="355"/>
      <c r="F639" s="69"/>
    </row>
    <row r="640" spans="3:6" ht="15">
      <c r="C640" s="69"/>
      <c r="D640" s="69"/>
      <c r="E640" s="355"/>
      <c r="F640" s="69"/>
    </row>
    <row r="641" spans="3:6" ht="15">
      <c r="C641" s="69"/>
      <c r="D641" s="69"/>
      <c r="E641" s="355"/>
      <c r="F641" s="69"/>
    </row>
    <row r="642" spans="3:6" ht="15">
      <c r="C642" s="69"/>
      <c r="D642" s="69"/>
      <c r="E642" s="355"/>
      <c r="F642" s="69"/>
    </row>
    <row r="643" spans="3:6" ht="15">
      <c r="C643" s="69"/>
      <c r="D643" s="69"/>
      <c r="E643" s="355"/>
      <c r="F643" s="69"/>
    </row>
    <row r="644" spans="3:6" ht="15">
      <c r="C644" s="69"/>
      <c r="D644" s="69"/>
      <c r="E644" s="355"/>
      <c r="F644" s="69"/>
    </row>
    <row r="645" spans="3:6" ht="15">
      <c r="C645" s="69"/>
      <c r="D645" s="69"/>
      <c r="E645" s="355"/>
      <c r="F645" s="69"/>
    </row>
    <row r="646" spans="3:6" ht="15">
      <c r="C646" s="69"/>
      <c r="D646" s="69"/>
      <c r="E646" s="355"/>
      <c r="F646" s="69"/>
    </row>
    <row r="647" spans="3:6" ht="15">
      <c r="C647" s="69"/>
      <c r="D647" s="69"/>
      <c r="E647" s="355"/>
      <c r="F647" s="69"/>
    </row>
    <row r="648" spans="3:6" ht="15">
      <c r="C648" s="69"/>
      <c r="D648" s="69"/>
      <c r="E648" s="355"/>
      <c r="F648" s="69"/>
    </row>
    <row r="649" spans="3:6" ht="15">
      <c r="C649" s="69"/>
      <c r="D649" s="69"/>
      <c r="E649" s="355"/>
      <c r="F649" s="69"/>
    </row>
    <row r="650" spans="3:6" ht="15">
      <c r="C650" s="69"/>
      <c r="D650" s="69"/>
      <c r="E650" s="355"/>
      <c r="F650" s="69"/>
    </row>
    <row r="651" spans="3:6" ht="15">
      <c r="C651" s="69"/>
      <c r="D651" s="69"/>
      <c r="E651" s="355"/>
      <c r="F651" s="69"/>
    </row>
  </sheetData>
  <sheetProtection/>
  <mergeCells count="4">
    <mergeCell ref="A1:F1"/>
    <mergeCell ref="A7:F7"/>
    <mergeCell ref="A8:F8"/>
    <mergeCell ref="A6:F6"/>
  </mergeCells>
  <conditionalFormatting sqref="F12:F31">
    <cfRule type="cellIs" priority="1" dxfId="21" operator="equal" stopIfTrue="1">
      <formula>0</formula>
    </cfRule>
  </conditionalFormatting>
  <printOptions/>
  <pageMargins left="1" right="0.58" top="1.25" bottom="1" header="0.5" footer="0.5"/>
  <pageSetup fitToHeight="1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P67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6.25390625" style="11" customWidth="1"/>
    <col min="2" max="2" width="6.25390625" style="242" customWidth="1"/>
    <col min="3" max="3" width="12.125" style="11" customWidth="1"/>
    <col min="4" max="4" width="10.75390625" style="11" customWidth="1"/>
    <col min="5" max="5" width="11.00390625" style="11" customWidth="1"/>
    <col min="6" max="6" width="13.75390625" style="11" customWidth="1"/>
    <col min="7" max="7" width="12.375" style="11" customWidth="1"/>
    <col min="8" max="8" width="12.75390625" style="11" customWidth="1"/>
    <col min="9" max="16384" width="9.125" style="11" customWidth="1"/>
  </cols>
  <sheetData>
    <row r="1" spans="1:8" ht="15">
      <c r="A1" s="686" t="str">
        <f>'E_7-Results'!A1:F1</f>
        <v> Unofficial translation from Bulgarian</v>
      </c>
      <c r="B1" s="686"/>
      <c r="C1" s="686"/>
      <c r="D1" s="686"/>
      <c r="E1" s="686"/>
      <c r="F1" s="686"/>
      <c r="G1" s="686"/>
      <c r="H1" s="686"/>
    </row>
    <row r="2" spans="1:8" ht="15">
      <c r="A2" s="9" t="e">
        <f>E_BS!A2</f>
        <v>#REF!</v>
      </c>
      <c r="B2" s="14"/>
      <c r="C2" s="10"/>
      <c r="G2" s="352"/>
      <c r="H2" s="268" t="s">
        <v>498</v>
      </c>
    </row>
    <row r="3" spans="1:8" ht="15">
      <c r="A3" s="14" t="s">
        <v>1085</v>
      </c>
      <c r="B3" s="14"/>
      <c r="C3" s="10"/>
      <c r="D3" s="10"/>
      <c r="G3" s="12" t="s">
        <v>1086</v>
      </c>
      <c r="H3" s="13" t="s">
        <v>838</v>
      </c>
    </row>
    <row r="4" spans="1:8" ht="15">
      <c r="A4" s="9" t="e">
        <f>E_BS!A4</f>
        <v>#REF!</v>
      </c>
      <c r="B4" s="14"/>
      <c r="C4" s="10"/>
      <c r="D4" s="10"/>
      <c r="G4" s="15" t="e">
        <f>#REF!</f>
        <v>#REF!</v>
      </c>
      <c r="H4" s="15" t="e">
        <f>+#REF!</f>
        <v>#REF!</v>
      </c>
    </row>
    <row r="5" spans="1:8" ht="15.75" customHeight="1">
      <c r="A5" s="14" t="s">
        <v>837</v>
      </c>
      <c r="B5" s="14"/>
      <c r="C5" s="10"/>
      <c r="D5" s="10"/>
      <c r="E5" s="15"/>
      <c r="F5" s="10"/>
      <c r="G5" s="10"/>
      <c r="H5" s="10"/>
    </row>
    <row r="6" spans="1:8" ht="19.5" customHeight="1">
      <c r="A6" s="685" t="s">
        <v>499</v>
      </c>
      <c r="B6" s="685"/>
      <c r="C6" s="685"/>
      <c r="D6" s="685"/>
      <c r="E6" s="685"/>
      <c r="F6" s="685"/>
      <c r="G6" s="685"/>
      <c r="H6" s="685"/>
    </row>
    <row r="7" spans="1:8" ht="12.75" customHeight="1">
      <c r="A7" s="669" t="e">
        <f>CONCATENATE("of ",A2)</f>
        <v>#REF!</v>
      </c>
      <c r="B7" s="669"/>
      <c r="C7" s="669"/>
      <c r="D7" s="669"/>
      <c r="E7" s="669"/>
      <c r="F7" s="669"/>
      <c r="G7" s="669"/>
      <c r="H7" s="669"/>
    </row>
    <row r="8" spans="1:8" ht="10.5" customHeight="1">
      <c r="A8" s="669" t="e">
        <f>CONCATENATE("as of ",#REF!)</f>
        <v>#REF!</v>
      </c>
      <c r="B8" s="669"/>
      <c r="C8" s="669"/>
      <c r="D8" s="669"/>
      <c r="E8" s="669"/>
      <c r="F8" s="669"/>
      <c r="G8" s="669"/>
      <c r="H8" s="669"/>
    </row>
    <row r="9" spans="1:8" ht="8.25" customHeight="1">
      <c r="A9" s="16"/>
      <c r="C9" s="18"/>
      <c r="D9" s="18"/>
      <c r="E9" s="18"/>
      <c r="F9" s="18"/>
      <c r="G9" s="18"/>
      <c r="H9" s="243" t="str">
        <f>'E_7-Results'!F9</f>
        <v>BGN'000</v>
      </c>
    </row>
    <row r="10" spans="1:8" s="24" customFormat="1" ht="10.5" customHeight="1">
      <c r="A10" s="19"/>
      <c r="B10" s="363"/>
      <c r="C10" s="247" t="s">
        <v>500</v>
      </c>
      <c r="D10" s="75"/>
      <c r="E10" s="336"/>
      <c r="F10" s="247" t="s">
        <v>501</v>
      </c>
      <c r="G10" s="75"/>
      <c r="H10" s="310"/>
    </row>
    <row r="11" spans="1:8" s="24" customFormat="1" ht="10.5" customHeight="1">
      <c r="A11" s="364"/>
      <c r="B11" s="365"/>
      <c r="C11" s="332" t="s">
        <v>502</v>
      </c>
      <c r="D11" s="366"/>
      <c r="E11" s="333"/>
      <c r="F11" s="332" t="s">
        <v>502</v>
      </c>
      <c r="G11" s="366"/>
      <c r="H11" s="367"/>
    </row>
    <row r="12" spans="1:8" s="24" customFormat="1" ht="10.5" customHeight="1">
      <c r="A12" s="364"/>
      <c r="B12" s="365"/>
      <c r="C12" s="368" t="s">
        <v>503</v>
      </c>
      <c r="D12" s="369" t="s">
        <v>504</v>
      </c>
      <c r="E12" s="121"/>
      <c r="F12" s="368" t="s">
        <v>505</v>
      </c>
      <c r="G12" s="329" t="s">
        <v>506</v>
      </c>
      <c r="H12" s="370"/>
    </row>
    <row r="13" spans="1:8" s="24" customFormat="1" ht="10.5" customHeight="1">
      <c r="A13" s="25" t="s">
        <v>507</v>
      </c>
      <c r="B13" s="371"/>
      <c r="C13" s="31" t="s">
        <v>508</v>
      </c>
      <c r="D13" s="369" t="s">
        <v>509</v>
      </c>
      <c r="E13" s="121"/>
      <c r="F13" s="31" t="s">
        <v>510</v>
      </c>
      <c r="G13" s="369" t="s">
        <v>509</v>
      </c>
      <c r="H13" s="276"/>
    </row>
    <row r="14" spans="1:8" s="24" customFormat="1" ht="10.5" customHeight="1">
      <c r="A14" s="25" t="s">
        <v>511</v>
      </c>
      <c r="B14" s="371" t="s">
        <v>1089</v>
      </c>
      <c r="C14" s="372" t="s">
        <v>510</v>
      </c>
      <c r="D14" s="332"/>
      <c r="E14" s="333"/>
      <c r="F14" s="372" t="s">
        <v>502</v>
      </c>
      <c r="G14" s="332"/>
      <c r="H14" s="367"/>
    </row>
    <row r="15" spans="1:8" s="24" customFormat="1" ht="10.5" customHeight="1">
      <c r="A15" s="25"/>
      <c r="B15" s="371"/>
      <c r="C15" s="372" t="s">
        <v>502</v>
      </c>
      <c r="D15" s="373" t="s">
        <v>512</v>
      </c>
      <c r="E15" s="27" t="s">
        <v>513</v>
      </c>
      <c r="F15" s="372"/>
      <c r="G15" s="373" t="s">
        <v>512</v>
      </c>
      <c r="H15" s="33" t="s">
        <v>514</v>
      </c>
    </row>
    <row r="16" spans="1:8" s="24" customFormat="1" ht="10.5" customHeight="1">
      <c r="A16" s="25"/>
      <c r="B16" s="371"/>
      <c r="C16" s="372"/>
      <c r="D16" s="372" t="s">
        <v>515</v>
      </c>
      <c r="E16" s="372" t="s">
        <v>515</v>
      </c>
      <c r="F16" s="372"/>
      <c r="G16" s="372" t="s">
        <v>515</v>
      </c>
      <c r="H16" s="374" t="s">
        <v>515</v>
      </c>
    </row>
    <row r="17" spans="1:8" s="24" customFormat="1" ht="12">
      <c r="A17" s="34"/>
      <c r="B17" s="375"/>
      <c r="C17" s="376"/>
      <c r="D17" s="376"/>
      <c r="E17" s="376"/>
      <c r="F17" s="376"/>
      <c r="G17" s="376"/>
      <c r="H17" s="37"/>
    </row>
    <row r="18" spans="1:8" s="24" customFormat="1" ht="12">
      <c r="A18" s="38">
        <v>1</v>
      </c>
      <c r="B18" s="377">
        <v>2</v>
      </c>
      <c r="C18" s="39">
        <v>3</v>
      </c>
      <c r="D18" s="39">
        <v>4</v>
      </c>
      <c r="E18" s="39">
        <v>5</v>
      </c>
      <c r="F18" s="39">
        <v>6</v>
      </c>
      <c r="G18" s="39">
        <v>7</v>
      </c>
      <c r="H18" s="40">
        <v>8</v>
      </c>
    </row>
    <row r="19" spans="1:8" s="43" customFormat="1" ht="12">
      <c r="A19" s="80" t="s">
        <v>516</v>
      </c>
      <c r="B19" s="339"/>
      <c r="C19" s="1"/>
      <c r="D19" s="1"/>
      <c r="E19" s="1"/>
      <c r="F19" s="1"/>
      <c r="G19" s="1"/>
      <c r="H19" s="2"/>
    </row>
    <row r="20" spans="1:8" s="43" customFormat="1" ht="12">
      <c r="A20" s="81" t="s">
        <v>517</v>
      </c>
      <c r="B20" s="256"/>
      <c r="C20" s="3"/>
      <c r="D20" s="3"/>
      <c r="E20" s="3"/>
      <c r="F20" s="3"/>
      <c r="G20" s="3"/>
      <c r="H20" s="4"/>
    </row>
    <row r="21" spans="1:8" s="43" customFormat="1" ht="12">
      <c r="A21" s="84" t="s">
        <v>518</v>
      </c>
      <c r="B21" s="257">
        <v>8010</v>
      </c>
      <c r="C21" s="259" t="e">
        <f>#REF!</f>
        <v>#REF!</v>
      </c>
      <c r="D21" s="259" t="e">
        <f>#REF!</f>
        <v>#REF!</v>
      </c>
      <c r="E21" s="259" t="e">
        <f>#REF!</f>
        <v>#REF!</v>
      </c>
      <c r="F21" s="259" t="e">
        <f>#REF!</f>
        <v>#REF!</v>
      </c>
      <c r="G21" s="259" t="e">
        <f>#REF!</f>
        <v>#REF!</v>
      </c>
      <c r="H21" s="232" t="e">
        <f>#REF!</f>
        <v>#REF!</v>
      </c>
    </row>
    <row r="22" spans="1:8" s="43" customFormat="1" ht="12">
      <c r="A22" s="82" t="s">
        <v>519</v>
      </c>
      <c r="B22" s="340">
        <v>8020</v>
      </c>
      <c r="C22" s="259" t="e">
        <f>#REF!</f>
        <v>#REF!</v>
      </c>
      <c r="D22" s="259" t="e">
        <f>#REF!</f>
        <v>#REF!</v>
      </c>
      <c r="E22" s="259" t="e">
        <f>#REF!</f>
        <v>#REF!</v>
      </c>
      <c r="F22" s="259" t="e">
        <f>#REF!</f>
        <v>#REF!</v>
      </c>
      <c r="G22" s="259" t="e">
        <f>#REF!</f>
        <v>#REF!</v>
      </c>
      <c r="H22" s="232" t="e">
        <f>#REF!</f>
        <v>#REF!</v>
      </c>
    </row>
    <row r="23" spans="1:8" s="43" customFormat="1" ht="12">
      <c r="A23" s="83" t="s">
        <v>520</v>
      </c>
      <c r="B23" s="261">
        <v>8030</v>
      </c>
      <c r="C23" s="302" t="e">
        <f>#REF!</f>
        <v>#REF!</v>
      </c>
      <c r="D23" s="302" t="e">
        <f>#REF!</f>
        <v>#REF!</v>
      </c>
      <c r="E23" s="302" t="e">
        <f>#REF!</f>
        <v>#REF!</v>
      </c>
      <c r="F23" s="302" t="e">
        <f>#REF!</f>
        <v>#REF!</v>
      </c>
      <c r="G23" s="302" t="e">
        <f>#REF!</f>
        <v>#REF!</v>
      </c>
      <c r="H23" s="303" t="e">
        <f>#REF!</f>
        <v>#REF!</v>
      </c>
    </row>
    <row r="24" spans="1:8" s="43" customFormat="1" ht="12">
      <c r="A24" s="82" t="s">
        <v>521</v>
      </c>
      <c r="B24" s="340">
        <v>8040</v>
      </c>
      <c r="C24" s="306" t="e">
        <f>#REF!</f>
        <v>#REF!</v>
      </c>
      <c r="D24" s="306" t="e">
        <f>#REF!</f>
        <v>#REF!</v>
      </c>
      <c r="E24" s="306" t="e">
        <f>#REF!</f>
        <v>#REF!</v>
      </c>
      <c r="F24" s="306" t="e">
        <f>#REF!</f>
        <v>#REF!</v>
      </c>
      <c r="G24" s="306" t="e">
        <f>#REF!</f>
        <v>#REF!</v>
      </c>
      <c r="H24" s="307" t="e">
        <f>#REF!</f>
        <v>#REF!</v>
      </c>
    </row>
    <row r="25" spans="1:8" s="43" customFormat="1" ht="12">
      <c r="A25" s="82" t="s">
        <v>522</v>
      </c>
      <c r="B25" s="340">
        <v>8050</v>
      </c>
      <c r="C25" s="259" t="e">
        <f>#REF!</f>
        <v>#REF!</v>
      </c>
      <c r="D25" s="259" t="e">
        <f>#REF!</f>
        <v>#REF!</v>
      </c>
      <c r="E25" s="259" t="e">
        <f>#REF!</f>
        <v>#REF!</v>
      </c>
      <c r="F25" s="259" t="e">
        <f>#REF!</f>
        <v>#REF!</v>
      </c>
      <c r="G25" s="259" t="e">
        <f>#REF!</f>
        <v>#REF!</v>
      </c>
      <c r="H25" s="232" t="e">
        <f>#REF!</f>
        <v>#REF!</v>
      </c>
    </row>
    <row r="26" spans="1:68" s="43" customFormat="1" ht="12">
      <c r="A26" s="54" t="s">
        <v>18</v>
      </c>
      <c r="B26" s="378">
        <v>8100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 t="e">
        <f>#REF!</f>
        <v>#REF!</v>
      </c>
      <c r="G26" s="7" t="e">
        <f>#REF!</f>
        <v>#REF!</v>
      </c>
      <c r="H26" s="8" t="e">
        <f>#REF!</f>
        <v>#REF!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7" spans="1:8" s="43" customFormat="1" ht="12">
      <c r="A27" s="80" t="s">
        <v>523</v>
      </c>
      <c r="B27" s="261"/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2" t="e">
        <f>#REF!</f>
        <v>#REF!</v>
      </c>
    </row>
    <row r="28" spans="1:8" s="43" customFormat="1" ht="12">
      <c r="A28" s="81" t="s">
        <v>517</v>
      </c>
      <c r="B28" s="256"/>
      <c r="C28" s="3" t="e">
        <f>#REF!</f>
        <v>#REF!</v>
      </c>
      <c r="D28" s="3" t="e">
        <f>#REF!</f>
        <v>#REF!</v>
      </c>
      <c r="E28" s="3" t="e">
        <f>#REF!</f>
        <v>#REF!</v>
      </c>
      <c r="F28" s="3" t="e">
        <f>#REF!</f>
        <v>#REF!</v>
      </c>
      <c r="G28" s="3" t="e">
        <f>#REF!</f>
        <v>#REF!</v>
      </c>
      <c r="H28" s="4" t="e">
        <f>#REF!</f>
        <v>#REF!</v>
      </c>
    </row>
    <row r="29" spans="1:8" s="43" customFormat="1" ht="12">
      <c r="A29" s="84" t="s">
        <v>518</v>
      </c>
      <c r="B29" s="257">
        <v>8110</v>
      </c>
      <c r="C29" s="259" t="e">
        <f>#REF!</f>
        <v>#REF!</v>
      </c>
      <c r="D29" s="259" t="e">
        <f>#REF!</f>
        <v>#REF!</v>
      </c>
      <c r="E29" s="259" t="e">
        <f>#REF!</f>
        <v>#REF!</v>
      </c>
      <c r="F29" s="259" t="e">
        <f>#REF!</f>
        <v>#REF!</v>
      </c>
      <c r="G29" s="259" t="e">
        <f>#REF!</f>
        <v>#REF!</v>
      </c>
      <c r="H29" s="232" t="e">
        <f>#REF!</f>
        <v>#REF!</v>
      </c>
    </row>
    <row r="30" spans="1:8" s="43" customFormat="1" ht="12">
      <c r="A30" s="82" t="s">
        <v>519</v>
      </c>
      <c r="B30" s="340">
        <v>8120</v>
      </c>
      <c r="C30" s="259" t="e">
        <f>#REF!</f>
        <v>#REF!</v>
      </c>
      <c r="D30" s="259" t="e">
        <f>#REF!</f>
        <v>#REF!</v>
      </c>
      <c r="E30" s="259" t="e">
        <f>#REF!</f>
        <v>#REF!</v>
      </c>
      <c r="F30" s="259" t="e">
        <f>#REF!</f>
        <v>#REF!</v>
      </c>
      <c r="G30" s="259" t="e">
        <f>#REF!</f>
        <v>#REF!</v>
      </c>
      <c r="H30" s="232" t="e">
        <f>#REF!</f>
        <v>#REF!</v>
      </c>
    </row>
    <row r="31" spans="1:8" s="43" customFormat="1" ht="12">
      <c r="A31" s="83" t="s">
        <v>520</v>
      </c>
      <c r="B31" s="261">
        <v>8130</v>
      </c>
      <c r="C31" s="302" t="e">
        <f>#REF!</f>
        <v>#REF!</v>
      </c>
      <c r="D31" s="302" t="e">
        <f>#REF!</f>
        <v>#REF!</v>
      </c>
      <c r="E31" s="302" t="e">
        <f>#REF!</f>
        <v>#REF!</v>
      </c>
      <c r="F31" s="302" t="e">
        <f>#REF!</f>
        <v>#REF!</v>
      </c>
      <c r="G31" s="302" t="e">
        <f>#REF!</f>
        <v>#REF!</v>
      </c>
      <c r="H31" s="303" t="e">
        <f>#REF!</f>
        <v>#REF!</v>
      </c>
    </row>
    <row r="32" spans="1:8" s="43" customFormat="1" ht="12">
      <c r="A32" s="82" t="s">
        <v>521</v>
      </c>
      <c r="B32" s="340">
        <v>8140</v>
      </c>
      <c r="C32" s="306" t="e">
        <f>#REF!</f>
        <v>#REF!</v>
      </c>
      <c r="D32" s="306" t="e">
        <f>#REF!</f>
        <v>#REF!</v>
      </c>
      <c r="E32" s="306" t="e">
        <f>#REF!</f>
        <v>#REF!</v>
      </c>
      <c r="F32" s="306" t="e">
        <f>#REF!</f>
        <v>#REF!</v>
      </c>
      <c r="G32" s="306" t="e">
        <f>#REF!</f>
        <v>#REF!</v>
      </c>
      <c r="H32" s="307" t="e">
        <f>#REF!</f>
        <v>#REF!</v>
      </c>
    </row>
    <row r="33" spans="1:8" s="43" customFormat="1" ht="12">
      <c r="A33" s="82" t="s">
        <v>522</v>
      </c>
      <c r="B33" s="340">
        <v>8150</v>
      </c>
      <c r="C33" s="259" t="e">
        <f>#REF!</f>
        <v>#REF!</v>
      </c>
      <c r="D33" s="259" t="e">
        <f>#REF!</f>
        <v>#REF!</v>
      </c>
      <c r="E33" s="259" t="e">
        <f>#REF!</f>
        <v>#REF!</v>
      </c>
      <c r="F33" s="259" t="e">
        <f>#REF!</f>
        <v>#REF!</v>
      </c>
      <c r="G33" s="259" t="e">
        <f>#REF!</f>
        <v>#REF!</v>
      </c>
      <c r="H33" s="232" t="e">
        <f>#REF!</f>
        <v>#REF!</v>
      </c>
    </row>
    <row r="34" spans="1:68" s="43" customFormat="1" ht="12">
      <c r="A34" s="54" t="s">
        <v>30</v>
      </c>
      <c r="B34" s="379">
        <v>8200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 t="e">
        <f>#REF!</f>
        <v>#REF!</v>
      </c>
      <c r="G34" s="7" t="e">
        <f>#REF!</f>
        <v>#REF!</v>
      </c>
      <c r="H34" s="8" t="e">
        <f>#REF!</f>
        <v>#REF!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</row>
    <row r="35" spans="1:8" s="43" customFormat="1" ht="12">
      <c r="A35" s="80" t="s">
        <v>524</v>
      </c>
      <c r="B35" s="261"/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2" t="e">
        <f>#REF!</f>
        <v>#REF!</v>
      </c>
    </row>
    <row r="36" spans="1:8" s="43" customFormat="1" ht="12">
      <c r="A36" s="81" t="s">
        <v>517</v>
      </c>
      <c r="B36" s="256"/>
      <c r="C36" s="3" t="e">
        <f>#REF!</f>
        <v>#REF!</v>
      </c>
      <c r="D36" s="3" t="e">
        <f>#REF!</f>
        <v>#REF!</v>
      </c>
      <c r="E36" s="3" t="e">
        <f>#REF!</f>
        <v>#REF!</v>
      </c>
      <c r="F36" s="3" t="e">
        <f>#REF!</f>
        <v>#REF!</v>
      </c>
      <c r="G36" s="3" t="e">
        <f>#REF!</f>
        <v>#REF!</v>
      </c>
      <c r="H36" s="4" t="e">
        <f>#REF!</f>
        <v>#REF!</v>
      </c>
    </row>
    <row r="37" spans="1:8" s="43" customFormat="1" ht="12">
      <c r="A37" s="84" t="s">
        <v>518</v>
      </c>
      <c r="B37" s="257">
        <v>8210</v>
      </c>
      <c r="C37" s="259" t="e">
        <f>#REF!</f>
        <v>#REF!</v>
      </c>
      <c r="D37" s="259" t="e">
        <f>#REF!</f>
        <v>#REF!</v>
      </c>
      <c r="E37" s="259" t="e">
        <f>#REF!</f>
        <v>#REF!</v>
      </c>
      <c r="F37" s="259" t="e">
        <f>#REF!</f>
        <v>#REF!</v>
      </c>
      <c r="G37" s="259" t="e">
        <f>#REF!</f>
        <v>#REF!</v>
      </c>
      <c r="H37" s="232" t="e">
        <f>#REF!</f>
        <v>#REF!</v>
      </c>
    </row>
    <row r="38" spans="1:8" s="43" customFormat="1" ht="12">
      <c r="A38" s="82" t="s">
        <v>519</v>
      </c>
      <c r="B38" s="340">
        <v>8220</v>
      </c>
      <c r="C38" s="259" t="e">
        <f>#REF!</f>
        <v>#REF!</v>
      </c>
      <c r="D38" s="259" t="e">
        <f>#REF!</f>
        <v>#REF!</v>
      </c>
      <c r="E38" s="259" t="e">
        <f>#REF!</f>
        <v>#REF!</v>
      </c>
      <c r="F38" s="259" t="e">
        <f>#REF!</f>
        <v>#REF!</v>
      </c>
      <c r="G38" s="259" t="e">
        <f>#REF!</f>
        <v>#REF!</v>
      </c>
      <c r="H38" s="232" t="e">
        <f>#REF!</f>
        <v>#REF!</v>
      </c>
    </row>
    <row r="39" spans="1:8" s="43" customFormat="1" ht="12">
      <c r="A39" s="83" t="s">
        <v>520</v>
      </c>
      <c r="B39" s="261">
        <v>8230</v>
      </c>
      <c r="C39" s="302" t="e">
        <f>#REF!</f>
        <v>#REF!</v>
      </c>
      <c r="D39" s="302" t="e">
        <f>#REF!</f>
        <v>#REF!</v>
      </c>
      <c r="E39" s="302" t="e">
        <f>#REF!</f>
        <v>#REF!</v>
      </c>
      <c r="F39" s="302" t="e">
        <f>#REF!</f>
        <v>#REF!</v>
      </c>
      <c r="G39" s="302" t="e">
        <f>#REF!</f>
        <v>#REF!</v>
      </c>
      <c r="H39" s="303" t="e">
        <f>#REF!</f>
        <v>#REF!</v>
      </c>
    </row>
    <row r="40" spans="1:8" s="43" customFormat="1" ht="12">
      <c r="A40" s="82" t="s">
        <v>521</v>
      </c>
      <c r="B40" s="340">
        <v>8240</v>
      </c>
      <c r="C40" s="306" t="e">
        <f>#REF!</f>
        <v>#REF!</v>
      </c>
      <c r="D40" s="306" t="e">
        <f>#REF!</f>
        <v>#REF!</v>
      </c>
      <c r="E40" s="306" t="e">
        <f>#REF!</f>
        <v>#REF!</v>
      </c>
      <c r="F40" s="306" t="e">
        <f>#REF!</f>
        <v>#REF!</v>
      </c>
      <c r="G40" s="306" t="e">
        <f>#REF!</f>
        <v>#REF!</v>
      </c>
      <c r="H40" s="307" t="e">
        <f>#REF!</f>
        <v>#REF!</v>
      </c>
    </row>
    <row r="41" spans="1:8" s="43" customFormat="1" ht="12">
      <c r="A41" s="82" t="s">
        <v>522</v>
      </c>
      <c r="B41" s="340">
        <v>8250</v>
      </c>
      <c r="C41" s="259" t="e">
        <f>#REF!</f>
        <v>#REF!</v>
      </c>
      <c r="D41" s="259" t="e">
        <f>#REF!</f>
        <v>#REF!</v>
      </c>
      <c r="E41" s="259" t="e">
        <f>#REF!</f>
        <v>#REF!</v>
      </c>
      <c r="F41" s="259" t="e">
        <f>#REF!</f>
        <v>#REF!</v>
      </c>
      <c r="G41" s="259" t="e">
        <f>#REF!</f>
        <v>#REF!</v>
      </c>
      <c r="H41" s="232" t="e">
        <f>#REF!</f>
        <v>#REF!</v>
      </c>
    </row>
    <row r="42" spans="1:68" s="43" customFormat="1" ht="12">
      <c r="A42" s="54" t="s">
        <v>42</v>
      </c>
      <c r="B42" s="379">
        <v>8300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8" t="e">
        <f>#REF!</f>
        <v>#REF!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</row>
    <row r="43" spans="1:8" s="43" customFormat="1" ht="12">
      <c r="A43" s="80" t="s">
        <v>525</v>
      </c>
      <c r="B43" s="261"/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2" t="e">
        <f>#REF!</f>
        <v>#REF!</v>
      </c>
    </row>
    <row r="44" spans="1:8" s="43" customFormat="1" ht="12">
      <c r="A44" s="229" t="s">
        <v>526</v>
      </c>
      <c r="B44" s="256"/>
      <c r="C44" s="3" t="e">
        <f>#REF!</f>
        <v>#REF!</v>
      </c>
      <c r="D44" s="3" t="e">
        <f>#REF!</f>
        <v>#REF!</v>
      </c>
      <c r="E44" s="3" t="e">
        <f>#REF!</f>
        <v>#REF!</v>
      </c>
      <c r="F44" s="3" t="e">
        <f>#REF!</f>
        <v>#REF!</v>
      </c>
      <c r="G44" s="3" t="e">
        <f>#REF!</f>
        <v>#REF!</v>
      </c>
      <c r="H44" s="4" t="e">
        <f>#REF!</f>
        <v>#REF!</v>
      </c>
    </row>
    <row r="45" spans="1:8" s="43" customFormat="1" ht="12">
      <c r="A45" s="81" t="s">
        <v>517</v>
      </c>
      <c r="B45" s="256"/>
      <c r="C45" s="3" t="e">
        <f>#REF!</f>
        <v>#REF!</v>
      </c>
      <c r="D45" s="3" t="e">
        <f>#REF!</f>
        <v>#REF!</v>
      </c>
      <c r="E45" s="3" t="e">
        <f>#REF!</f>
        <v>#REF!</v>
      </c>
      <c r="F45" s="3" t="e">
        <f>#REF!</f>
        <v>#REF!</v>
      </c>
      <c r="G45" s="3" t="e">
        <f>#REF!</f>
        <v>#REF!</v>
      </c>
      <c r="H45" s="4" t="e">
        <f>#REF!</f>
        <v>#REF!</v>
      </c>
    </row>
    <row r="46" spans="1:8" s="43" customFormat="1" ht="12">
      <c r="A46" s="84" t="s">
        <v>518</v>
      </c>
      <c r="B46" s="257">
        <v>8310</v>
      </c>
      <c r="C46" s="259" t="e">
        <f>#REF!</f>
        <v>#REF!</v>
      </c>
      <c r="D46" s="259" t="e">
        <f>#REF!</f>
        <v>#REF!</v>
      </c>
      <c r="E46" s="259" t="e">
        <f>#REF!</f>
        <v>#REF!</v>
      </c>
      <c r="F46" s="259" t="e">
        <f>#REF!</f>
        <v>#REF!</v>
      </c>
      <c r="G46" s="259" t="e">
        <f>#REF!</f>
        <v>#REF!</v>
      </c>
      <c r="H46" s="232" t="e">
        <f>#REF!</f>
        <v>#REF!</v>
      </c>
    </row>
    <row r="47" spans="1:8" s="43" customFormat="1" ht="12">
      <c r="A47" s="82" t="s">
        <v>519</v>
      </c>
      <c r="B47" s="340">
        <v>8320</v>
      </c>
      <c r="C47" s="259" t="e">
        <f>#REF!</f>
        <v>#REF!</v>
      </c>
      <c r="D47" s="259" t="e">
        <f>#REF!</f>
        <v>#REF!</v>
      </c>
      <c r="E47" s="259" t="e">
        <f>#REF!</f>
        <v>#REF!</v>
      </c>
      <c r="F47" s="259" t="e">
        <f>#REF!</f>
        <v>#REF!</v>
      </c>
      <c r="G47" s="259" t="e">
        <f>#REF!</f>
        <v>#REF!</v>
      </c>
      <c r="H47" s="232" t="e">
        <f>#REF!</f>
        <v>#REF!</v>
      </c>
    </row>
    <row r="48" spans="1:8" s="43" customFormat="1" ht="12">
      <c r="A48" s="83" t="s">
        <v>520</v>
      </c>
      <c r="B48" s="261">
        <v>8330</v>
      </c>
      <c r="C48" s="302" t="e">
        <f>#REF!</f>
        <v>#REF!</v>
      </c>
      <c r="D48" s="302" t="e">
        <f>#REF!</f>
        <v>#REF!</v>
      </c>
      <c r="E48" s="302" t="e">
        <f>#REF!</f>
        <v>#REF!</v>
      </c>
      <c r="F48" s="302" t="e">
        <f>#REF!</f>
        <v>#REF!</v>
      </c>
      <c r="G48" s="302" t="e">
        <f>#REF!</f>
        <v>#REF!</v>
      </c>
      <c r="H48" s="303" t="e">
        <f>#REF!</f>
        <v>#REF!</v>
      </c>
    </row>
    <row r="49" spans="1:8" s="43" customFormat="1" ht="12">
      <c r="A49" s="82" t="s">
        <v>521</v>
      </c>
      <c r="B49" s="340">
        <v>8340</v>
      </c>
      <c r="C49" s="306" t="e">
        <f>#REF!</f>
        <v>#REF!</v>
      </c>
      <c r="D49" s="306" t="e">
        <f>#REF!</f>
        <v>#REF!</v>
      </c>
      <c r="E49" s="306" t="e">
        <f>#REF!</f>
        <v>#REF!</v>
      </c>
      <c r="F49" s="306" t="e">
        <f>#REF!</f>
        <v>#REF!</v>
      </c>
      <c r="G49" s="306" t="e">
        <f>#REF!</f>
        <v>#REF!</v>
      </c>
      <c r="H49" s="307" t="e">
        <f>#REF!</f>
        <v>#REF!</v>
      </c>
    </row>
    <row r="50" spans="1:8" s="43" customFormat="1" ht="12">
      <c r="A50" s="82" t="s">
        <v>522</v>
      </c>
      <c r="B50" s="340">
        <v>8350</v>
      </c>
      <c r="C50" s="259" t="e">
        <f>#REF!</f>
        <v>#REF!</v>
      </c>
      <c r="D50" s="259" t="e">
        <f>#REF!</f>
        <v>#REF!</v>
      </c>
      <c r="E50" s="259" t="e">
        <f>#REF!</f>
        <v>#REF!</v>
      </c>
      <c r="F50" s="259" t="e">
        <f>#REF!</f>
        <v>#REF!</v>
      </c>
      <c r="G50" s="259" t="e">
        <f>#REF!</f>
        <v>#REF!</v>
      </c>
      <c r="H50" s="232" t="e">
        <f>#REF!</f>
        <v>#REF!</v>
      </c>
    </row>
    <row r="51" spans="1:8" s="43" customFormat="1" ht="12">
      <c r="A51" s="54" t="s">
        <v>47</v>
      </c>
      <c r="B51" s="379">
        <v>8400</v>
      </c>
      <c r="C51" s="7" t="e">
        <f>#REF!</f>
        <v>#REF!</v>
      </c>
      <c r="D51" s="7" t="e">
        <f>#REF!</f>
        <v>#REF!</v>
      </c>
      <c r="E51" s="7" t="e">
        <f>#REF!</f>
        <v>#REF!</v>
      </c>
      <c r="F51" s="7" t="e">
        <f>#REF!</f>
        <v>#REF!</v>
      </c>
      <c r="G51" s="7" t="e">
        <f>#REF!</f>
        <v>#REF!</v>
      </c>
      <c r="H51" s="8" t="e">
        <f>#REF!</f>
        <v>#REF!</v>
      </c>
    </row>
    <row r="52" spans="1:8" s="43" customFormat="1" ht="12">
      <c r="A52" s="80" t="s">
        <v>527</v>
      </c>
      <c r="B52" s="261"/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2" t="e">
        <f>#REF!</f>
        <v>#REF!</v>
      </c>
    </row>
    <row r="53" spans="1:8" s="43" customFormat="1" ht="12">
      <c r="A53" s="81" t="s">
        <v>517</v>
      </c>
      <c r="B53" s="256"/>
      <c r="C53" s="3" t="e">
        <f>#REF!</f>
        <v>#REF!</v>
      </c>
      <c r="D53" s="3" t="e">
        <f>#REF!</f>
        <v>#REF!</v>
      </c>
      <c r="E53" s="3" t="e">
        <f>#REF!</f>
        <v>#REF!</v>
      </c>
      <c r="F53" s="3" t="e">
        <f>#REF!</f>
        <v>#REF!</v>
      </c>
      <c r="G53" s="3" t="e">
        <f>#REF!</f>
        <v>#REF!</v>
      </c>
      <c r="H53" s="4" t="e">
        <f>#REF!</f>
        <v>#REF!</v>
      </c>
    </row>
    <row r="54" spans="1:8" s="43" customFormat="1" ht="12">
      <c r="A54" s="84" t="s">
        <v>518</v>
      </c>
      <c r="B54" s="257">
        <v>8410</v>
      </c>
      <c r="C54" s="111" t="e">
        <f>#REF!</f>
        <v>#REF!</v>
      </c>
      <c r="D54" s="111" t="e">
        <f>#REF!</f>
        <v>#REF!</v>
      </c>
      <c r="E54" s="111" t="e">
        <f>#REF!</f>
        <v>#REF!</v>
      </c>
      <c r="F54" s="111" t="e">
        <f>#REF!</f>
        <v>#REF!</v>
      </c>
      <c r="G54" s="111" t="e">
        <f>#REF!</f>
        <v>#REF!</v>
      </c>
      <c r="H54" s="5" t="e">
        <f>#REF!</f>
        <v>#REF!</v>
      </c>
    </row>
    <row r="55" spans="1:8" s="43" customFormat="1" ht="12">
      <c r="A55" s="82" t="s">
        <v>519</v>
      </c>
      <c r="B55" s="340">
        <v>8420</v>
      </c>
      <c r="C55" s="111" t="e">
        <f>#REF!</f>
        <v>#REF!</v>
      </c>
      <c r="D55" s="111" t="e">
        <f>#REF!</f>
        <v>#REF!</v>
      </c>
      <c r="E55" s="111" t="e">
        <f>#REF!</f>
        <v>#REF!</v>
      </c>
      <c r="F55" s="111" t="e">
        <f>#REF!</f>
        <v>#REF!</v>
      </c>
      <c r="G55" s="111" t="e">
        <f>#REF!</f>
        <v>#REF!</v>
      </c>
      <c r="H55" s="5" t="e">
        <f>#REF!</f>
        <v>#REF!</v>
      </c>
    </row>
    <row r="56" spans="1:8" s="43" customFormat="1" ht="12">
      <c r="A56" s="83" t="s">
        <v>520</v>
      </c>
      <c r="B56" s="261">
        <v>8430</v>
      </c>
      <c r="C56" s="111" t="e">
        <f>#REF!</f>
        <v>#REF!</v>
      </c>
      <c r="D56" s="111" t="e">
        <f>#REF!</f>
        <v>#REF!</v>
      </c>
      <c r="E56" s="111" t="e">
        <f>#REF!</f>
        <v>#REF!</v>
      </c>
      <c r="F56" s="111" t="e">
        <f>#REF!</f>
        <v>#REF!</v>
      </c>
      <c r="G56" s="111" t="e">
        <f>#REF!</f>
        <v>#REF!</v>
      </c>
      <c r="H56" s="5" t="e">
        <f>#REF!</f>
        <v>#REF!</v>
      </c>
    </row>
    <row r="57" spans="1:8" s="43" customFormat="1" ht="12">
      <c r="A57" s="82" t="s">
        <v>521</v>
      </c>
      <c r="B57" s="340">
        <v>8440</v>
      </c>
      <c r="C57" s="111" t="e">
        <f>#REF!</f>
        <v>#REF!</v>
      </c>
      <c r="D57" s="111" t="e">
        <f>#REF!</f>
        <v>#REF!</v>
      </c>
      <c r="E57" s="111" t="e">
        <f>#REF!</f>
        <v>#REF!</v>
      </c>
      <c r="F57" s="111" t="e">
        <f>#REF!</f>
        <v>#REF!</v>
      </c>
      <c r="G57" s="111" t="e">
        <f>#REF!</f>
        <v>#REF!</v>
      </c>
      <c r="H57" s="5" t="e">
        <f>#REF!</f>
        <v>#REF!</v>
      </c>
    </row>
    <row r="58" spans="1:8" s="43" customFormat="1" ht="12">
      <c r="A58" s="82" t="s">
        <v>522</v>
      </c>
      <c r="B58" s="340">
        <v>8450</v>
      </c>
      <c r="C58" s="111" t="e">
        <f>#REF!</f>
        <v>#REF!</v>
      </c>
      <c r="D58" s="111" t="e">
        <f>#REF!</f>
        <v>#REF!</v>
      </c>
      <c r="E58" s="111" t="e">
        <f>#REF!</f>
        <v>#REF!</v>
      </c>
      <c r="F58" s="111" t="e">
        <f>#REF!</f>
        <v>#REF!</v>
      </c>
      <c r="G58" s="111" t="e">
        <f>#REF!</f>
        <v>#REF!</v>
      </c>
      <c r="H58" s="5" t="e">
        <f>#REF!</f>
        <v>#REF!</v>
      </c>
    </row>
    <row r="59" spans="1:68" s="43" customFormat="1" ht="12">
      <c r="A59" s="56" t="s">
        <v>528</v>
      </c>
      <c r="B59" s="263">
        <v>8500</v>
      </c>
      <c r="C59" s="57" t="e">
        <f>#REF!</f>
        <v>#REF!</v>
      </c>
      <c r="D59" s="57" t="e">
        <f>#REF!</f>
        <v>#REF!</v>
      </c>
      <c r="E59" s="57" t="e">
        <f>#REF!</f>
        <v>#REF!</v>
      </c>
      <c r="F59" s="57" t="e">
        <f>#REF!</f>
        <v>#REF!</v>
      </c>
      <c r="G59" s="57" t="e">
        <f>#REF!</f>
        <v>#REF!</v>
      </c>
      <c r="H59" s="58" t="e">
        <f>#REF!</f>
        <v>#REF!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</row>
    <row r="60" spans="1:8" s="43" customFormat="1" ht="58.5" customHeight="1">
      <c r="A60" s="43" t="e">
        <f>CONCATENATE("Date: ",#REF!)</f>
        <v>#REF!</v>
      </c>
      <c r="B60" s="380" t="s">
        <v>125</v>
      </c>
      <c r="F60" s="238" t="s">
        <v>126</v>
      </c>
      <c r="H60" s="67"/>
    </row>
    <row r="61" spans="3:8" ht="15">
      <c r="C61" s="69"/>
      <c r="D61" s="69"/>
      <c r="E61" s="69"/>
      <c r="F61" s="69"/>
      <c r="G61" s="69"/>
      <c r="H61" s="69"/>
    </row>
    <row r="62" spans="3:8" ht="15">
      <c r="C62" s="69"/>
      <c r="D62" s="69"/>
      <c r="E62" s="69"/>
      <c r="F62" s="69"/>
      <c r="G62" s="69"/>
      <c r="H62" s="69"/>
    </row>
    <row r="63" spans="3:8" ht="15">
      <c r="C63" s="69"/>
      <c r="D63" s="69"/>
      <c r="E63" s="69"/>
      <c r="F63" s="69"/>
      <c r="G63" s="69"/>
      <c r="H63" s="69"/>
    </row>
    <row r="64" spans="3:8" ht="15">
      <c r="C64" s="69"/>
      <c r="D64" s="69"/>
      <c r="E64" s="69"/>
      <c r="F64" s="69"/>
      <c r="G64" s="69"/>
      <c r="H64" s="69"/>
    </row>
    <row r="65" spans="3:8" ht="15">
      <c r="C65" s="69"/>
      <c r="D65" s="69"/>
      <c r="E65" s="69"/>
      <c r="F65" s="69"/>
      <c r="G65" s="69"/>
      <c r="H65" s="69"/>
    </row>
    <row r="66" spans="3:8" ht="15">
      <c r="C66" s="69"/>
      <c r="D66" s="69"/>
      <c r="E66" s="69"/>
      <c r="F66" s="69"/>
      <c r="G66" s="69"/>
      <c r="H66" s="69"/>
    </row>
    <row r="67" spans="3:8" ht="15">
      <c r="C67" s="69"/>
      <c r="D67" s="69"/>
      <c r="E67" s="69"/>
      <c r="F67" s="69"/>
      <c r="G67" s="69"/>
      <c r="H67" s="69"/>
    </row>
    <row r="68" spans="3:8" ht="15">
      <c r="C68" s="69"/>
      <c r="D68" s="69"/>
      <c r="E68" s="69"/>
      <c r="F68" s="69"/>
      <c r="G68" s="69"/>
      <c r="H68" s="69"/>
    </row>
    <row r="69" spans="3:8" ht="15">
      <c r="C69" s="69"/>
      <c r="D69" s="69"/>
      <c r="E69" s="69"/>
      <c r="F69" s="69"/>
      <c r="G69" s="69"/>
      <c r="H69" s="69"/>
    </row>
    <row r="70" spans="3:8" ht="15">
      <c r="C70" s="69"/>
      <c r="D70" s="69"/>
      <c r="E70" s="69"/>
      <c r="F70" s="69"/>
      <c r="G70" s="69"/>
      <c r="H70" s="69"/>
    </row>
    <row r="71" spans="3:8" ht="15">
      <c r="C71" s="69"/>
      <c r="D71" s="69"/>
      <c r="E71" s="69"/>
      <c r="F71" s="69"/>
      <c r="G71" s="69"/>
      <c r="H71" s="69"/>
    </row>
    <row r="72" spans="3:8" ht="15">
      <c r="C72" s="69"/>
      <c r="D72" s="69"/>
      <c r="E72" s="69"/>
      <c r="F72" s="69"/>
      <c r="G72" s="69"/>
      <c r="H72" s="69"/>
    </row>
    <row r="73" spans="3:8" ht="15">
      <c r="C73" s="69"/>
      <c r="D73" s="69"/>
      <c r="E73" s="69"/>
      <c r="F73" s="69"/>
      <c r="G73" s="69"/>
      <c r="H73" s="69"/>
    </row>
    <row r="74" spans="3:8" ht="15">
      <c r="C74" s="69"/>
      <c r="D74" s="69"/>
      <c r="E74" s="69"/>
      <c r="F74" s="69"/>
      <c r="G74" s="69"/>
      <c r="H74" s="69"/>
    </row>
    <row r="75" spans="3:8" ht="15">
      <c r="C75" s="69"/>
      <c r="D75" s="69"/>
      <c r="E75" s="69"/>
      <c r="F75" s="69"/>
      <c r="G75" s="69"/>
      <c r="H75" s="69"/>
    </row>
    <row r="76" spans="3:8" ht="15">
      <c r="C76" s="69"/>
      <c r="D76" s="69"/>
      <c r="E76" s="69"/>
      <c r="F76" s="69"/>
      <c r="G76" s="69"/>
      <c r="H76" s="69"/>
    </row>
    <row r="77" spans="3:8" ht="15">
      <c r="C77" s="69"/>
      <c r="D77" s="69"/>
      <c r="E77" s="69"/>
      <c r="F77" s="69"/>
      <c r="G77" s="69"/>
      <c r="H77" s="69"/>
    </row>
    <row r="78" spans="3:8" ht="15">
      <c r="C78" s="69"/>
      <c r="D78" s="69"/>
      <c r="E78" s="69"/>
      <c r="F78" s="69"/>
      <c r="G78" s="69"/>
      <c r="H78" s="69"/>
    </row>
    <row r="79" spans="3:8" ht="15">
      <c r="C79" s="69"/>
      <c r="D79" s="69"/>
      <c r="E79" s="69"/>
      <c r="F79" s="69"/>
      <c r="G79" s="69"/>
      <c r="H79" s="69"/>
    </row>
    <row r="80" spans="3:8" ht="15">
      <c r="C80" s="69"/>
      <c r="D80" s="69"/>
      <c r="E80" s="69"/>
      <c r="F80" s="69"/>
      <c r="G80" s="69"/>
      <c r="H80" s="69"/>
    </row>
    <row r="81" spans="3:8" ht="15">
      <c r="C81" s="69"/>
      <c r="D81" s="69"/>
      <c r="E81" s="69"/>
      <c r="F81" s="69"/>
      <c r="G81" s="69"/>
      <c r="H81" s="69"/>
    </row>
    <row r="82" spans="3:8" ht="15">
      <c r="C82" s="69"/>
      <c r="D82" s="69"/>
      <c r="E82" s="69"/>
      <c r="F82" s="69"/>
      <c r="G82" s="69"/>
      <c r="H82" s="69"/>
    </row>
    <row r="83" spans="3:8" ht="15">
      <c r="C83" s="69"/>
      <c r="D83" s="69"/>
      <c r="E83" s="69"/>
      <c r="F83" s="69"/>
      <c r="G83" s="69"/>
      <c r="H83" s="69"/>
    </row>
    <row r="84" spans="3:8" ht="15">
      <c r="C84" s="69"/>
      <c r="D84" s="69"/>
      <c r="E84" s="69"/>
      <c r="F84" s="69"/>
      <c r="G84" s="69"/>
      <c r="H84" s="69"/>
    </row>
    <row r="85" spans="3:8" ht="15">
      <c r="C85" s="69"/>
      <c r="D85" s="69"/>
      <c r="E85" s="69"/>
      <c r="F85" s="69"/>
      <c r="G85" s="69"/>
      <c r="H85" s="69"/>
    </row>
    <row r="86" spans="3:8" ht="15">
      <c r="C86" s="69"/>
      <c r="D86" s="69"/>
      <c r="E86" s="69"/>
      <c r="F86" s="69"/>
      <c r="G86" s="69"/>
      <c r="H86" s="69"/>
    </row>
    <row r="87" spans="3:8" ht="15">
      <c r="C87" s="69"/>
      <c r="D87" s="69"/>
      <c r="E87" s="69"/>
      <c r="F87" s="69"/>
      <c r="G87" s="69"/>
      <c r="H87" s="69"/>
    </row>
    <row r="88" spans="3:8" ht="15">
      <c r="C88" s="69"/>
      <c r="D88" s="69"/>
      <c r="E88" s="69"/>
      <c r="F88" s="69"/>
      <c r="G88" s="69"/>
      <c r="H88" s="69"/>
    </row>
    <row r="89" spans="3:8" ht="15">
      <c r="C89" s="69"/>
      <c r="D89" s="69"/>
      <c r="E89" s="69"/>
      <c r="F89" s="69"/>
      <c r="G89" s="69"/>
      <c r="H89" s="69"/>
    </row>
    <row r="90" spans="3:8" ht="15">
      <c r="C90" s="69"/>
      <c r="D90" s="69"/>
      <c r="E90" s="69"/>
      <c r="F90" s="69"/>
      <c r="G90" s="69"/>
      <c r="H90" s="69"/>
    </row>
    <row r="91" spans="3:8" ht="15">
      <c r="C91" s="69"/>
      <c r="D91" s="69"/>
      <c r="E91" s="69"/>
      <c r="F91" s="69"/>
      <c r="G91" s="69"/>
      <c r="H91" s="69"/>
    </row>
    <row r="92" spans="3:8" ht="15">
      <c r="C92" s="69"/>
      <c r="D92" s="69"/>
      <c r="E92" s="69"/>
      <c r="F92" s="69"/>
      <c r="G92" s="69"/>
      <c r="H92" s="69"/>
    </row>
    <row r="93" spans="3:8" ht="15">
      <c r="C93" s="69"/>
      <c r="D93" s="69"/>
      <c r="E93" s="69"/>
      <c r="F93" s="69"/>
      <c r="G93" s="69"/>
      <c r="H93" s="69"/>
    </row>
    <row r="94" spans="3:8" ht="15">
      <c r="C94" s="69"/>
      <c r="D94" s="69"/>
      <c r="E94" s="69"/>
      <c r="F94" s="69"/>
      <c r="G94" s="69"/>
      <c r="H94" s="69"/>
    </row>
    <row r="95" spans="3:8" ht="15">
      <c r="C95" s="69"/>
      <c r="D95" s="69"/>
      <c r="E95" s="69"/>
      <c r="F95" s="69"/>
      <c r="G95" s="69"/>
      <c r="H95" s="69"/>
    </row>
    <row r="96" spans="3:8" ht="15">
      <c r="C96" s="69"/>
      <c r="D96" s="69"/>
      <c r="E96" s="69"/>
      <c r="F96" s="69"/>
      <c r="G96" s="69"/>
      <c r="H96" s="69"/>
    </row>
    <row r="97" spans="3:8" ht="15">
      <c r="C97" s="69"/>
      <c r="D97" s="69"/>
      <c r="E97" s="69"/>
      <c r="F97" s="69"/>
      <c r="G97" s="69"/>
      <c r="H97" s="69"/>
    </row>
    <row r="98" spans="3:8" ht="15">
      <c r="C98" s="69"/>
      <c r="D98" s="69"/>
      <c r="E98" s="69"/>
      <c r="F98" s="69"/>
      <c r="G98" s="69"/>
      <c r="H98" s="69"/>
    </row>
    <row r="99" spans="3:8" ht="15">
      <c r="C99" s="69"/>
      <c r="D99" s="69"/>
      <c r="E99" s="69"/>
      <c r="F99" s="69"/>
      <c r="G99" s="69"/>
      <c r="H99" s="69"/>
    </row>
    <row r="100" spans="3:8" ht="15">
      <c r="C100" s="69"/>
      <c r="D100" s="69"/>
      <c r="E100" s="69"/>
      <c r="F100" s="69"/>
      <c r="G100" s="69"/>
      <c r="H100" s="69"/>
    </row>
    <row r="101" spans="3:8" ht="15">
      <c r="C101" s="69"/>
      <c r="D101" s="69"/>
      <c r="E101" s="69"/>
      <c r="F101" s="69"/>
      <c r="G101" s="69"/>
      <c r="H101" s="69"/>
    </row>
    <row r="102" spans="3:8" ht="15">
      <c r="C102" s="69"/>
      <c r="D102" s="69"/>
      <c r="E102" s="69"/>
      <c r="F102" s="69"/>
      <c r="G102" s="69"/>
      <c r="H102" s="69"/>
    </row>
    <row r="103" spans="3:8" ht="15">
      <c r="C103" s="69"/>
      <c r="D103" s="69"/>
      <c r="E103" s="69"/>
      <c r="F103" s="69"/>
      <c r="G103" s="69"/>
      <c r="H103" s="69"/>
    </row>
    <row r="104" spans="3:8" ht="15">
      <c r="C104" s="69"/>
      <c r="D104" s="69"/>
      <c r="E104" s="69"/>
      <c r="F104" s="69"/>
      <c r="G104" s="69"/>
      <c r="H104" s="69"/>
    </row>
    <row r="105" spans="3:8" ht="15">
      <c r="C105" s="69"/>
      <c r="D105" s="69"/>
      <c r="E105" s="69"/>
      <c r="F105" s="69"/>
      <c r="G105" s="69"/>
      <c r="H105" s="69"/>
    </row>
    <row r="106" spans="3:8" ht="15">
      <c r="C106" s="69"/>
      <c r="D106" s="69"/>
      <c r="E106" s="69"/>
      <c r="F106" s="69"/>
      <c r="G106" s="69"/>
      <c r="H106" s="69"/>
    </row>
    <row r="107" spans="3:8" ht="15">
      <c r="C107" s="69"/>
      <c r="D107" s="69"/>
      <c r="E107" s="69"/>
      <c r="F107" s="69"/>
      <c r="G107" s="69"/>
      <c r="H107" s="69"/>
    </row>
    <row r="108" spans="3:8" ht="15">
      <c r="C108" s="69"/>
      <c r="D108" s="69"/>
      <c r="E108" s="69"/>
      <c r="F108" s="69"/>
      <c r="G108" s="69"/>
      <c r="H108" s="69"/>
    </row>
    <row r="109" spans="3:8" ht="15">
      <c r="C109" s="69"/>
      <c r="D109" s="69"/>
      <c r="E109" s="69"/>
      <c r="F109" s="69"/>
      <c r="G109" s="69"/>
      <c r="H109" s="69"/>
    </row>
    <row r="110" spans="3:8" ht="15">
      <c r="C110" s="69"/>
      <c r="D110" s="69"/>
      <c r="E110" s="69"/>
      <c r="F110" s="69"/>
      <c r="G110" s="69"/>
      <c r="H110" s="69"/>
    </row>
    <row r="111" spans="3:8" ht="15">
      <c r="C111" s="69"/>
      <c r="D111" s="69"/>
      <c r="E111" s="69"/>
      <c r="F111" s="69"/>
      <c r="G111" s="69"/>
      <c r="H111" s="69"/>
    </row>
    <row r="112" spans="3:8" ht="15">
      <c r="C112" s="69"/>
      <c r="D112" s="69"/>
      <c r="E112" s="69"/>
      <c r="F112" s="69"/>
      <c r="G112" s="69"/>
      <c r="H112" s="69"/>
    </row>
    <row r="113" spans="3:8" ht="15">
      <c r="C113" s="69"/>
      <c r="D113" s="69"/>
      <c r="E113" s="69"/>
      <c r="F113" s="69"/>
      <c r="G113" s="69"/>
      <c r="H113" s="69"/>
    </row>
    <row r="114" spans="3:8" ht="15">
      <c r="C114" s="69"/>
      <c r="D114" s="69"/>
      <c r="E114" s="69"/>
      <c r="F114" s="69"/>
      <c r="G114" s="69"/>
      <c r="H114" s="69"/>
    </row>
    <row r="115" spans="3:8" ht="15">
      <c r="C115" s="69"/>
      <c r="D115" s="69"/>
      <c r="E115" s="69"/>
      <c r="F115" s="69"/>
      <c r="G115" s="69"/>
      <c r="H115" s="69"/>
    </row>
    <row r="116" spans="3:8" ht="15">
      <c r="C116" s="69"/>
      <c r="D116" s="69"/>
      <c r="E116" s="69"/>
      <c r="F116" s="69"/>
      <c r="G116" s="69"/>
      <c r="H116" s="69"/>
    </row>
    <row r="117" spans="3:8" ht="15">
      <c r="C117" s="69"/>
      <c r="D117" s="69"/>
      <c r="E117" s="69"/>
      <c r="F117" s="69"/>
      <c r="G117" s="69"/>
      <c r="H117" s="69"/>
    </row>
    <row r="118" spans="3:8" ht="15">
      <c r="C118" s="69"/>
      <c r="D118" s="69"/>
      <c r="E118" s="69"/>
      <c r="F118" s="69"/>
      <c r="G118" s="69"/>
      <c r="H118" s="69"/>
    </row>
    <row r="119" spans="3:8" ht="15">
      <c r="C119" s="69"/>
      <c r="D119" s="69"/>
      <c r="E119" s="69"/>
      <c r="F119" s="69"/>
      <c r="G119" s="69"/>
      <c r="H119" s="69"/>
    </row>
    <row r="120" spans="3:8" ht="15">
      <c r="C120" s="69"/>
      <c r="D120" s="69"/>
      <c r="E120" s="69"/>
      <c r="F120" s="69"/>
      <c r="G120" s="69"/>
      <c r="H120" s="69"/>
    </row>
    <row r="121" spans="3:8" ht="15">
      <c r="C121" s="69"/>
      <c r="D121" s="69"/>
      <c r="E121" s="69"/>
      <c r="F121" s="69"/>
      <c r="G121" s="69"/>
      <c r="H121" s="69"/>
    </row>
    <row r="122" spans="3:8" ht="15">
      <c r="C122" s="69"/>
      <c r="D122" s="69"/>
      <c r="E122" s="69"/>
      <c r="F122" s="69"/>
      <c r="G122" s="69"/>
      <c r="H122" s="69"/>
    </row>
    <row r="123" spans="3:8" ht="15">
      <c r="C123" s="69"/>
      <c r="D123" s="69"/>
      <c r="E123" s="69"/>
      <c r="F123" s="69"/>
      <c r="G123" s="69"/>
      <c r="H123" s="69"/>
    </row>
    <row r="124" spans="3:8" ht="15">
      <c r="C124" s="69"/>
      <c r="D124" s="69"/>
      <c r="E124" s="69"/>
      <c r="F124" s="69"/>
      <c r="G124" s="69"/>
      <c r="H124" s="69"/>
    </row>
    <row r="125" spans="3:8" ht="15">
      <c r="C125" s="69"/>
      <c r="D125" s="69"/>
      <c r="E125" s="69"/>
      <c r="F125" s="69"/>
      <c r="G125" s="69"/>
      <c r="H125" s="69"/>
    </row>
    <row r="126" spans="3:8" ht="15">
      <c r="C126" s="69"/>
      <c r="D126" s="69"/>
      <c r="E126" s="69"/>
      <c r="F126" s="69"/>
      <c r="G126" s="69"/>
      <c r="H126" s="69"/>
    </row>
    <row r="127" spans="3:8" ht="15">
      <c r="C127" s="69"/>
      <c r="D127" s="69"/>
      <c r="E127" s="69"/>
      <c r="F127" s="69"/>
      <c r="G127" s="69"/>
      <c r="H127" s="69"/>
    </row>
    <row r="128" spans="3:8" ht="15">
      <c r="C128" s="69"/>
      <c r="D128" s="69"/>
      <c r="E128" s="69"/>
      <c r="F128" s="69"/>
      <c r="G128" s="69"/>
      <c r="H128" s="69"/>
    </row>
    <row r="129" spans="3:8" ht="15">
      <c r="C129" s="69"/>
      <c r="D129" s="69"/>
      <c r="E129" s="69"/>
      <c r="F129" s="69"/>
      <c r="G129" s="69"/>
      <c r="H129" s="69"/>
    </row>
    <row r="130" spans="3:8" ht="15">
      <c r="C130" s="69"/>
      <c r="D130" s="69"/>
      <c r="E130" s="69"/>
      <c r="F130" s="69"/>
      <c r="G130" s="69"/>
      <c r="H130" s="69"/>
    </row>
    <row r="131" spans="3:8" ht="15">
      <c r="C131" s="69"/>
      <c r="D131" s="69"/>
      <c r="E131" s="69"/>
      <c r="F131" s="69"/>
      <c r="G131" s="69"/>
      <c r="H131" s="69"/>
    </row>
    <row r="132" spans="3:8" ht="15">
      <c r="C132" s="69"/>
      <c r="D132" s="69"/>
      <c r="E132" s="69"/>
      <c r="F132" s="69"/>
      <c r="G132" s="69"/>
      <c r="H132" s="69"/>
    </row>
    <row r="133" spans="3:8" ht="15">
      <c r="C133" s="69"/>
      <c r="D133" s="69"/>
      <c r="E133" s="69"/>
      <c r="F133" s="69"/>
      <c r="G133" s="69"/>
      <c r="H133" s="69"/>
    </row>
    <row r="134" spans="3:8" ht="15">
      <c r="C134" s="69"/>
      <c r="D134" s="69"/>
      <c r="E134" s="69"/>
      <c r="F134" s="69"/>
      <c r="G134" s="69"/>
      <c r="H134" s="69"/>
    </row>
    <row r="135" spans="3:8" ht="15">
      <c r="C135" s="69"/>
      <c r="D135" s="69"/>
      <c r="E135" s="69"/>
      <c r="F135" s="69"/>
      <c r="G135" s="69"/>
      <c r="H135" s="69"/>
    </row>
    <row r="136" spans="3:8" ht="15">
      <c r="C136" s="69"/>
      <c r="D136" s="69"/>
      <c r="E136" s="69"/>
      <c r="F136" s="69"/>
      <c r="G136" s="69"/>
      <c r="H136" s="69"/>
    </row>
    <row r="137" spans="3:8" ht="15">
      <c r="C137" s="69"/>
      <c r="D137" s="69"/>
      <c r="E137" s="69"/>
      <c r="F137" s="69"/>
      <c r="G137" s="69"/>
      <c r="H137" s="69"/>
    </row>
    <row r="138" spans="3:8" ht="15">
      <c r="C138" s="69"/>
      <c r="D138" s="69"/>
      <c r="E138" s="69"/>
      <c r="F138" s="69"/>
      <c r="G138" s="69"/>
      <c r="H138" s="69"/>
    </row>
    <row r="139" spans="3:8" ht="15">
      <c r="C139" s="69"/>
      <c r="D139" s="69"/>
      <c r="E139" s="69"/>
      <c r="F139" s="69"/>
      <c r="G139" s="69"/>
      <c r="H139" s="69"/>
    </row>
    <row r="140" spans="3:8" ht="15">
      <c r="C140" s="69"/>
      <c r="D140" s="69"/>
      <c r="E140" s="69"/>
      <c r="F140" s="69"/>
      <c r="G140" s="69"/>
      <c r="H140" s="69"/>
    </row>
    <row r="141" spans="3:8" ht="15">
      <c r="C141" s="69"/>
      <c r="D141" s="69"/>
      <c r="E141" s="69"/>
      <c r="F141" s="69"/>
      <c r="G141" s="69"/>
      <c r="H141" s="69"/>
    </row>
    <row r="142" spans="3:8" ht="15">
      <c r="C142" s="69"/>
      <c r="D142" s="69"/>
      <c r="E142" s="69"/>
      <c r="F142" s="69"/>
      <c r="G142" s="69"/>
      <c r="H142" s="69"/>
    </row>
    <row r="143" spans="3:8" ht="15">
      <c r="C143" s="69"/>
      <c r="D143" s="69"/>
      <c r="E143" s="69"/>
      <c r="F143" s="69"/>
      <c r="G143" s="69"/>
      <c r="H143" s="69"/>
    </row>
    <row r="144" spans="3:8" ht="15">
      <c r="C144" s="69"/>
      <c r="D144" s="69"/>
      <c r="E144" s="69"/>
      <c r="F144" s="69"/>
      <c r="G144" s="69"/>
      <c r="H144" s="69"/>
    </row>
    <row r="145" spans="3:8" ht="15">
      <c r="C145" s="69"/>
      <c r="D145" s="69"/>
      <c r="E145" s="69"/>
      <c r="F145" s="69"/>
      <c r="G145" s="69"/>
      <c r="H145" s="69"/>
    </row>
    <row r="146" spans="3:8" ht="15">
      <c r="C146" s="69"/>
      <c r="D146" s="69"/>
      <c r="E146" s="69"/>
      <c r="F146" s="69"/>
      <c r="G146" s="69"/>
      <c r="H146" s="69"/>
    </row>
    <row r="147" spans="3:8" ht="15">
      <c r="C147" s="69"/>
      <c r="D147" s="69"/>
      <c r="E147" s="69"/>
      <c r="F147" s="69"/>
      <c r="G147" s="69"/>
      <c r="H147" s="69"/>
    </row>
    <row r="148" spans="3:8" ht="15">
      <c r="C148" s="69"/>
      <c r="D148" s="69"/>
      <c r="E148" s="69"/>
      <c r="F148" s="69"/>
      <c r="G148" s="69"/>
      <c r="H148" s="69"/>
    </row>
    <row r="149" spans="3:8" ht="15">
      <c r="C149" s="69"/>
      <c r="D149" s="69"/>
      <c r="E149" s="69"/>
      <c r="F149" s="69"/>
      <c r="G149" s="69"/>
      <c r="H149" s="69"/>
    </row>
    <row r="150" spans="3:8" ht="15">
      <c r="C150" s="69"/>
      <c r="D150" s="69"/>
      <c r="E150" s="69"/>
      <c r="F150" s="69"/>
      <c r="G150" s="69"/>
      <c r="H150" s="69"/>
    </row>
    <row r="151" spans="3:8" ht="15">
      <c r="C151" s="69"/>
      <c r="D151" s="69"/>
      <c r="E151" s="69"/>
      <c r="F151" s="69"/>
      <c r="G151" s="69"/>
      <c r="H151" s="69"/>
    </row>
    <row r="152" spans="3:8" ht="15">
      <c r="C152" s="69"/>
      <c r="D152" s="69"/>
      <c r="E152" s="69"/>
      <c r="F152" s="69"/>
      <c r="G152" s="69"/>
      <c r="H152" s="69"/>
    </row>
    <row r="153" spans="3:8" ht="15">
      <c r="C153" s="69"/>
      <c r="D153" s="69"/>
      <c r="E153" s="69"/>
      <c r="F153" s="69"/>
      <c r="G153" s="69"/>
      <c r="H153" s="69"/>
    </row>
    <row r="154" spans="3:8" ht="15">
      <c r="C154" s="69"/>
      <c r="D154" s="69"/>
      <c r="E154" s="69"/>
      <c r="F154" s="69"/>
      <c r="G154" s="69"/>
      <c r="H154" s="69"/>
    </row>
    <row r="155" spans="3:8" ht="15">
      <c r="C155" s="69"/>
      <c r="D155" s="69"/>
      <c r="E155" s="69"/>
      <c r="F155" s="69"/>
      <c r="G155" s="69"/>
      <c r="H155" s="69"/>
    </row>
    <row r="156" spans="3:8" ht="15">
      <c r="C156" s="69"/>
      <c r="D156" s="69"/>
      <c r="E156" s="69"/>
      <c r="F156" s="69"/>
      <c r="G156" s="69"/>
      <c r="H156" s="69"/>
    </row>
    <row r="157" spans="3:8" ht="15">
      <c r="C157" s="69"/>
      <c r="D157" s="69"/>
      <c r="E157" s="69"/>
      <c r="F157" s="69"/>
      <c r="G157" s="69"/>
      <c r="H157" s="69"/>
    </row>
    <row r="158" spans="3:8" ht="15">
      <c r="C158" s="69"/>
      <c r="D158" s="69"/>
      <c r="E158" s="69"/>
      <c r="F158" s="69"/>
      <c r="G158" s="69"/>
      <c r="H158" s="69"/>
    </row>
    <row r="159" spans="3:8" ht="15">
      <c r="C159" s="69"/>
      <c r="D159" s="69"/>
      <c r="E159" s="69"/>
      <c r="F159" s="69"/>
      <c r="G159" s="69"/>
      <c r="H159" s="69"/>
    </row>
    <row r="160" spans="3:8" ht="15">
      <c r="C160" s="69"/>
      <c r="D160" s="69"/>
      <c r="E160" s="69"/>
      <c r="F160" s="69"/>
      <c r="G160" s="69"/>
      <c r="H160" s="69"/>
    </row>
    <row r="161" spans="3:8" ht="15">
      <c r="C161" s="69"/>
      <c r="D161" s="69"/>
      <c r="E161" s="69"/>
      <c r="F161" s="69"/>
      <c r="G161" s="69"/>
      <c r="H161" s="69"/>
    </row>
    <row r="162" spans="3:8" ht="15">
      <c r="C162" s="69"/>
      <c r="D162" s="69"/>
      <c r="E162" s="69"/>
      <c r="F162" s="69"/>
      <c r="G162" s="69"/>
      <c r="H162" s="69"/>
    </row>
    <row r="163" spans="3:8" ht="15">
      <c r="C163" s="69"/>
      <c r="D163" s="69"/>
      <c r="E163" s="69"/>
      <c r="F163" s="69"/>
      <c r="G163" s="69"/>
      <c r="H163" s="69"/>
    </row>
    <row r="164" spans="3:8" ht="15">
      <c r="C164" s="69"/>
      <c r="D164" s="69"/>
      <c r="E164" s="69"/>
      <c r="F164" s="69"/>
      <c r="G164" s="69"/>
      <c r="H164" s="69"/>
    </row>
    <row r="165" spans="3:8" ht="15">
      <c r="C165" s="69"/>
      <c r="D165" s="69"/>
      <c r="E165" s="69"/>
      <c r="F165" s="69"/>
      <c r="G165" s="69"/>
      <c r="H165" s="69"/>
    </row>
    <row r="166" spans="3:8" ht="15">
      <c r="C166" s="69"/>
      <c r="D166" s="69"/>
      <c r="E166" s="69"/>
      <c r="F166" s="69"/>
      <c r="G166" s="69"/>
      <c r="H166" s="69"/>
    </row>
    <row r="167" spans="3:8" ht="15">
      <c r="C167" s="69"/>
      <c r="D167" s="69"/>
      <c r="E167" s="69"/>
      <c r="F167" s="69"/>
      <c r="G167" s="69"/>
      <c r="H167" s="69"/>
    </row>
    <row r="168" spans="3:8" ht="15">
      <c r="C168" s="69"/>
      <c r="D168" s="69"/>
      <c r="E168" s="69"/>
      <c r="F168" s="69"/>
      <c r="G168" s="69"/>
      <c r="H168" s="69"/>
    </row>
    <row r="169" spans="3:8" ht="15">
      <c r="C169" s="69"/>
      <c r="D169" s="69"/>
      <c r="E169" s="69"/>
      <c r="F169" s="69"/>
      <c r="G169" s="69"/>
      <c r="H169" s="69"/>
    </row>
    <row r="170" spans="3:8" ht="15">
      <c r="C170" s="69"/>
      <c r="D170" s="69"/>
      <c r="E170" s="69"/>
      <c r="F170" s="69"/>
      <c r="G170" s="69"/>
      <c r="H170" s="69"/>
    </row>
    <row r="171" spans="3:8" ht="15">
      <c r="C171" s="69"/>
      <c r="D171" s="69"/>
      <c r="E171" s="69"/>
      <c r="F171" s="69"/>
      <c r="G171" s="69"/>
      <c r="H171" s="69"/>
    </row>
    <row r="172" spans="3:8" ht="15">
      <c r="C172" s="69"/>
      <c r="D172" s="69"/>
      <c r="E172" s="69"/>
      <c r="F172" s="69"/>
      <c r="G172" s="69"/>
      <c r="H172" s="69"/>
    </row>
    <row r="173" spans="3:8" ht="15">
      <c r="C173" s="69"/>
      <c r="D173" s="69"/>
      <c r="E173" s="69"/>
      <c r="F173" s="69"/>
      <c r="G173" s="69"/>
      <c r="H173" s="69"/>
    </row>
    <row r="174" spans="3:8" ht="15">
      <c r="C174" s="69"/>
      <c r="D174" s="69"/>
      <c r="E174" s="69"/>
      <c r="F174" s="69"/>
      <c r="G174" s="69"/>
      <c r="H174" s="69"/>
    </row>
    <row r="175" spans="3:8" ht="15">
      <c r="C175" s="69"/>
      <c r="D175" s="69"/>
      <c r="E175" s="69"/>
      <c r="F175" s="69"/>
      <c r="G175" s="69"/>
      <c r="H175" s="69"/>
    </row>
    <row r="176" spans="3:8" ht="15">
      <c r="C176" s="69"/>
      <c r="D176" s="69"/>
      <c r="E176" s="69"/>
      <c r="F176" s="69"/>
      <c r="G176" s="69"/>
      <c r="H176" s="69"/>
    </row>
    <row r="177" spans="3:8" ht="15">
      <c r="C177" s="69"/>
      <c r="D177" s="69"/>
      <c r="E177" s="69"/>
      <c r="F177" s="69"/>
      <c r="G177" s="69"/>
      <c r="H177" s="69"/>
    </row>
    <row r="178" spans="3:8" ht="15">
      <c r="C178" s="69"/>
      <c r="D178" s="69"/>
      <c r="E178" s="69"/>
      <c r="F178" s="69"/>
      <c r="G178" s="69"/>
      <c r="H178" s="69"/>
    </row>
    <row r="179" spans="3:8" ht="15">
      <c r="C179" s="69"/>
      <c r="D179" s="69"/>
      <c r="E179" s="69"/>
      <c r="F179" s="69"/>
      <c r="G179" s="69"/>
      <c r="H179" s="69"/>
    </row>
    <row r="180" spans="3:8" ht="15">
      <c r="C180" s="69"/>
      <c r="D180" s="69"/>
      <c r="E180" s="69"/>
      <c r="F180" s="69"/>
      <c r="G180" s="69"/>
      <c r="H180" s="69"/>
    </row>
    <row r="181" spans="3:8" ht="15">
      <c r="C181" s="69"/>
      <c r="D181" s="69"/>
      <c r="E181" s="69"/>
      <c r="F181" s="69"/>
      <c r="G181" s="69"/>
      <c r="H181" s="69"/>
    </row>
    <row r="182" spans="3:8" ht="15">
      <c r="C182" s="69"/>
      <c r="D182" s="69"/>
      <c r="E182" s="69"/>
      <c r="F182" s="69"/>
      <c r="G182" s="69"/>
      <c r="H182" s="69"/>
    </row>
    <row r="183" spans="3:8" ht="15">
      <c r="C183" s="69"/>
      <c r="D183" s="69"/>
      <c r="E183" s="69"/>
      <c r="F183" s="69"/>
      <c r="G183" s="69"/>
      <c r="H183" s="69"/>
    </row>
    <row r="184" spans="3:8" ht="15">
      <c r="C184" s="69"/>
      <c r="D184" s="69"/>
      <c r="E184" s="69"/>
      <c r="F184" s="69"/>
      <c r="G184" s="69"/>
      <c r="H184" s="69"/>
    </row>
    <row r="185" spans="3:8" ht="15">
      <c r="C185" s="69"/>
      <c r="D185" s="69"/>
      <c r="E185" s="69"/>
      <c r="F185" s="69"/>
      <c r="G185" s="69"/>
      <c r="H185" s="69"/>
    </row>
    <row r="186" spans="3:8" ht="15">
      <c r="C186" s="69"/>
      <c r="D186" s="69"/>
      <c r="E186" s="69"/>
      <c r="F186" s="69"/>
      <c r="G186" s="69"/>
      <c r="H186" s="69"/>
    </row>
    <row r="187" spans="3:8" ht="15">
      <c r="C187" s="69"/>
      <c r="D187" s="69"/>
      <c r="E187" s="69"/>
      <c r="F187" s="69"/>
      <c r="G187" s="69"/>
      <c r="H187" s="69"/>
    </row>
    <row r="188" spans="3:8" ht="15">
      <c r="C188" s="69"/>
      <c r="D188" s="69"/>
      <c r="E188" s="69"/>
      <c r="F188" s="69"/>
      <c r="G188" s="69"/>
      <c r="H188" s="69"/>
    </row>
    <row r="189" spans="3:8" ht="15">
      <c r="C189" s="69"/>
      <c r="D189" s="69"/>
      <c r="E189" s="69"/>
      <c r="F189" s="69"/>
      <c r="G189" s="69"/>
      <c r="H189" s="69"/>
    </row>
    <row r="190" spans="3:8" ht="15">
      <c r="C190" s="69"/>
      <c r="D190" s="69"/>
      <c r="E190" s="69"/>
      <c r="F190" s="69"/>
      <c r="G190" s="69"/>
      <c r="H190" s="69"/>
    </row>
    <row r="191" spans="3:8" ht="15">
      <c r="C191" s="69"/>
      <c r="D191" s="69"/>
      <c r="E191" s="69"/>
      <c r="F191" s="69"/>
      <c r="G191" s="69"/>
      <c r="H191" s="69"/>
    </row>
    <row r="192" spans="3:8" ht="15">
      <c r="C192" s="69"/>
      <c r="D192" s="69"/>
      <c r="E192" s="69"/>
      <c r="F192" s="69"/>
      <c r="G192" s="69"/>
      <c r="H192" s="69"/>
    </row>
    <row r="193" spans="3:8" ht="15">
      <c r="C193" s="69"/>
      <c r="D193" s="69"/>
      <c r="E193" s="69"/>
      <c r="F193" s="69"/>
      <c r="G193" s="69"/>
      <c r="H193" s="69"/>
    </row>
    <row r="194" spans="3:8" ht="15">
      <c r="C194" s="69"/>
      <c r="D194" s="69"/>
      <c r="E194" s="69"/>
      <c r="F194" s="69"/>
      <c r="G194" s="69"/>
      <c r="H194" s="69"/>
    </row>
    <row r="195" spans="3:8" ht="15">
      <c r="C195" s="69"/>
      <c r="D195" s="69"/>
      <c r="E195" s="69"/>
      <c r="F195" s="69"/>
      <c r="G195" s="69"/>
      <c r="H195" s="69"/>
    </row>
    <row r="196" spans="3:8" ht="15">
      <c r="C196" s="69"/>
      <c r="D196" s="69"/>
      <c r="E196" s="69"/>
      <c r="F196" s="69"/>
      <c r="G196" s="69"/>
      <c r="H196" s="69"/>
    </row>
    <row r="197" spans="3:8" ht="15">
      <c r="C197" s="69"/>
      <c r="D197" s="69"/>
      <c r="E197" s="69"/>
      <c r="F197" s="69"/>
      <c r="G197" s="69"/>
      <c r="H197" s="69"/>
    </row>
    <row r="198" spans="3:8" ht="15">
      <c r="C198" s="69"/>
      <c r="D198" s="69"/>
      <c r="E198" s="69"/>
      <c r="F198" s="69"/>
      <c r="G198" s="69"/>
      <c r="H198" s="69"/>
    </row>
    <row r="199" spans="3:8" ht="15">
      <c r="C199" s="69"/>
      <c r="D199" s="69"/>
      <c r="E199" s="69"/>
      <c r="F199" s="69"/>
      <c r="G199" s="69"/>
      <c r="H199" s="69"/>
    </row>
    <row r="200" spans="3:8" ht="15">
      <c r="C200" s="69"/>
      <c r="D200" s="69"/>
      <c r="E200" s="69"/>
      <c r="F200" s="69"/>
      <c r="G200" s="69"/>
      <c r="H200" s="69"/>
    </row>
    <row r="201" spans="3:8" ht="15">
      <c r="C201" s="69"/>
      <c r="D201" s="69"/>
      <c r="E201" s="69"/>
      <c r="F201" s="69"/>
      <c r="G201" s="69"/>
      <c r="H201" s="69"/>
    </row>
    <row r="202" spans="3:8" ht="15">
      <c r="C202" s="69"/>
      <c r="D202" s="69"/>
      <c r="E202" s="69"/>
      <c r="F202" s="69"/>
      <c r="G202" s="69"/>
      <c r="H202" s="69"/>
    </row>
    <row r="203" spans="3:8" ht="15">
      <c r="C203" s="69"/>
      <c r="D203" s="69"/>
      <c r="E203" s="69"/>
      <c r="F203" s="69"/>
      <c r="G203" s="69"/>
      <c r="H203" s="69"/>
    </row>
    <row r="204" spans="3:8" ht="15">
      <c r="C204" s="69"/>
      <c r="D204" s="69"/>
      <c r="E204" s="69"/>
      <c r="F204" s="69"/>
      <c r="G204" s="69"/>
      <c r="H204" s="69"/>
    </row>
    <row r="205" spans="3:8" ht="15">
      <c r="C205" s="69"/>
      <c r="D205" s="69"/>
      <c r="E205" s="69"/>
      <c r="F205" s="69"/>
      <c r="G205" s="69"/>
      <c r="H205" s="69"/>
    </row>
    <row r="206" spans="3:8" ht="15">
      <c r="C206" s="69"/>
      <c r="D206" s="69"/>
      <c r="E206" s="69"/>
      <c r="F206" s="69"/>
      <c r="G206" s="69"/>
      <c r="H206" s="69"/>
    </row>
    <row r="207" spans="3:8" ht="15">
      <c r="C207" s="69"/>
      <c r="D207" s="69"/>
      <c r="E207" s="69"/>
      <c r="F207" s="69"/>
      <c r="G207" s="69"/>
      <c r="H207" s="69"/>
    </row>
    <row r="208" spans="3:8" ht="15">
      <c r="C208" s="69"/>
      <c r="D208" s="69"/>
      <c r="E208" s="69"/>
      <c r="F208" s="69"/>
      <c r="G208" s="69"/>
      <c r="H208" s="69"/>
    </row>
    <row r="209" spans="3:8" ht="15">
      <c r="C209" s="69"/>
      <c r="D209" s="69"/>
      <c r="E209" s="69"/>
      <c r="F209" s="69"/>
      <c r="G209" s="69"/>
      <c r="H209" s="69"/>
    </row>
    <row r="210" spans="3:8" ht="15">
      <c r="C210" s="69"/>
      <c r="D210" s="69"/>
      <c r="E210" s="69"/>
      <c r="F210" s="69"/>
      <c r="G210" s="69"/>
      <c r="H210" s="69"/>
    </row>
    <row r="211" spans="3:8" ht="15">
      <c r="C211" s="69"/>
      <c r="D211" s="69"/>
      <c r="E211" s="69"/>
      <c r="F211" s="69"/>
      <c r="G211" s="69"/>
      <c r="H211" s="69"/>
    </row>
    <row r="212" spans="3:8" ht="15">
      <c r="C212" s="69"/>
      <c r="D212" s="69"/>
      <c r="E212" s="69"/>
      <c r="F212" s="69"/>
      <c r="G212" s="69"/>
      <c r="H212" s="69"/>
    </row>
    <row r="213" spans="3:8" ht="15">
      <c r="C213" s="69"/>
      <c r="D213" s="69"/>
      <c r="E213" s="69"/>
      <c r="F213" s="69"/>
      <c r="G213" s="69"/>
      <c r="H213" s="69"/>
    </row>
    <row r="214" spans="3:8" ht="15">
      <c r="C214" s="69"/>
      <c r="D214" s="69"/>
      <c r="E214" s="69"/>
      <c r="F214" s="69"/>
      <c r="G214" s="69"/>
      <c r="H214" s="69"/>
    </row>
    <row r="215" spans="3:8" ht="15">
      <c r="C215" s="69"/>
      <c r="D215" s="69"/>
      <c r="E215" s="69"/>
      <c r="F215" s="69"/>
      <c r="G215" s="69"/>
      <c r="H215" s="69"/>
    </row>
    <row r="216" spans="3:8" ht="15">
      <c r="C216" s="69"/>
      <c r="D216" s="69"/>
      <c r="E216" s="69"/>
      <c r="F216" s="69"/>
      <c r="G216" s="69"/>
      <c r="H216" s="69"/>
    </row>
    <row r="217" spans="3:8" ht="15">
      <c r="C217" s="69"/>
      <c r="D217" s="69"/>
      <c r="E217" s="69"/>
      <c r="F217" s="69"/>
      <c r="G217" s="69"/>
      <c r="H217" s="69"/>
    </row>
    <row r="218" spans="3:8" ht="15">
      <c r="C218" s="69"/>
      <c r="D218" s="69"/>
      <c r="E218" s="69"/>
      <c r="F218" s="69"/>
      <c r="G218" s="69"/>
      <c r="H218" s="69"/>
    </row>
    <row r="219" spans="3:8" ht="15">
      <c r="C219" s="69"/>
      <c r="D219" s="69"/>
      <c r="E219" s="69"/>
      <c r="F219" s="69"/>
      <c r="G219" s="69"/>
      <c r="H219" s="69"/>
    </row>
    <row r="220" spans="3:8" ht="15">
      <c r="C220" s="69"/>
      <c r="D220" s="69"/>
      <c r="E220" s="69"/>
      <c r="F220" s="69"/>
      <c r="G220" s="69"/>
      <c r="H220" s="69"/>
    </row>
    <row r="221" spans="3:8" ht="15">
      <c r="C221" s="69"/>
      <c r="D221" s="69"/>
      <c r="E221" s="69"/>
      <c r="F221" s="69"/>
      <c r="G221" s="69"/>
      <c r="H221" s="69"/>
    </row>
    <row r="222" spans="3:8" ht="15">
      <c r="C222" s="69"/>
      <c r="D222" s="69"/>
      <c r="E222" s="69"/>
      <c r="F222" s="69"/>
      <c r="G222" s="69"/>
      <c r="H222" s="69"/>
    </row>
    <row r="223" spans="3:8" ht="15">
      <c r="C223" s="69"/>
      <c r="D223" s="69"/>
      <c r="E223" s="69"/>
      <c r="F223" s="69"/>
      <c r="G223" s="69"/>
      <c r="H223" s="69"/>
    </row>
    <row r="224" spans="3:8" ht="15">
      <c r="C224" s="69"/>
      <c r="D224" s="69"/>
      <c r="E224" s="69"/>
      <c r="F224" s="69"/>
      <c r="G224" s="69"/>
      <c r="H224" s="69"/>
    </row>
    <row r="225" spans="3:8" ht="15">
      <c r="C225" s="69"/>
      <c r="D225" s="69"/>
      <c r="E225" s="69"/>
      <c r="F225" s="69"/>
      <c r="G225" s="69"/>
      <c r="H225" s="69"/>
    </row>
    <row r="226" spans="3:8" ht="15">
      <c r="C226" s="69"/>
      <c r="D226" s="69"/>
      <c r="E226" s="69"/>
      <c r="F226" s="69"/>
      <c r="G226" s="69"/>
      <c r="H226" s="69"/>
    </row>
    <row r="227" spans="3:8" ht="15">
      <c r="C227" s="69"/>
      <c r="D227" s="69"/>
      <c r="E227" s="69"/>
      <c r="F227" s="69"/>
      <c r="G227" s="69"/>
      <c r="H227" s="69"/>
    </row>
    <row r="228" spans="3:8" ht="15">
      <c r="C228" s="69"/>
      <c r="D228" s="69"/>
      <c r="E228" s="69"/>
      <c r="F228" s="69"/>
      <c r="G228" s="69"/>
      <c r="H228" s="69"/>
    </row>
    <row r="229" spans="3:8" ht="15">
      <c r="C229" s="69"/>
      <c r="D229" s="69"/>
      <c r="E229" s="69"/>
      <c r="F229" s="69"/>
      <c r="G229" s="69"/>
      <c r="H229" s="69"/>
    </row>
    <row r="230" spans="3:8" ht="15">
      <c r="C230" s="69"/>
      <c r="D230" s="69"/>
      <c r="E230" s="69"/>
      <c r="F230" s="69"/>
      <c r="G230" s="69"/>
      <c r="H230" s="69"/>
    </row>
    <row r="231" spans="3:8" ht="15">
      <c r="C231" s="69"/>
      <c r="D231" s="69"/>
      <c r="E231" s="69"/>
      <c r="F231" s="69"/>
      <c r="G231" s="69"/>
      <c r="H231" s="69"/>
    </row>
    <row r="232" spans="3:8" ht="15">
      <c r="C232" s="69"/>
      <c r="D232" s="69"/>
      <c r="E232" s="69"/>
      <c r="F232" s="69"/>
      <c r="G232" s="69"/>
      <c r="H232" s="69"/>
    </row>
    <row r="233" spans="3:8" ht="15">
      <c r="C233" s="69"/>
      <c r="D233" s="69"/>
      <c r="E233" s="69"/>
      <c r="F233" s="69"/>
      <c r="G233" s="69"/>
      <c r="H233" s="69"/>
    </row>
    <row r="234" spans="3:8" ht="15">
      <c r="C234" s="69"/>
      <c r="D234" s="69"/>
      <c r="E234" s="69"/>
      <c r="F234" s="69"/>
      <c r="G234" s="69"/>
      <c r="H234" s="69"/>
    </row>
    <row r="235" spans="3:8" ht="15">
      <c r="C235" s="69"/>
      <c r="D235" s="69"/>
      <c r="E235" s="69"/>
      <c r="F235" s="69"/>
      <c r="G235" s="69"/>
      <c r="H235" s="69"/>
    </row>
    <row r="236" spans="3:8" ht="15">
      <c r="C236" s="69"/>
      <c r="D236" s="69"/>
      <c r="E236" s="69"/>
      <c r="F236" s="69"/>
      <c r="G236" s="69"/>
      <c r="H236" s="69"/>
    </row>
    <row r="237" spans="3:8" ht="15">
      <c r="C237" s="69"/>
      <c r="D237" s="69"/>
      <c r="E237" s="69"/>
      <c r="F237" s="69"/>
      <c r="G237" s="69"/>
      <c r="H237" s="69"/>
    </row>
    <row r="238" spans="3:8" ht="15">
      <c r="C238" s="69"/>
      <c r="D238" s="69"/>
      <c r="E238" s="69"/>
      <c r="F238" s="69"/>
      <c r="G238" s="69"/>
      <c r="H238" s="69"/>
    </row>
    <row r="239" spans="3:8" ht="15">
      <c r="C239" s="69"/>
      <c r="D239" s="69"/>
      <c r="E239" s="69"/>
      <c r="F239" s="69"/>
      <c r="G239" s="69"/>
      <c r="H239" s="69"/>
    </row>
    <row r="240" spans="3:8" ht="15">
      <c r="C240" s="69"/>
      <c r="D240" s="69"/>
      <c r="E240" s="69"/>
      <c r="F240" s="69"/>
      <c r="G240" s="69"/>
      <c r="H240" s="69"/>
    </row>
    <row r="241" spans="3:8" ht="15">
      <c r="C241" s="69"/>
      <c r="D241" s="69"/>
      <c r="E241" s="69"/>
      <c r="F241" s="69"/>
      <c r="G241" s="69"/>
      <c r="H241" s="69"/>
    </row>
    <row r="242" spans="3:8" ht="15">
      <c r="C242" s="69"/>
      <c r="D242" s="69"/>
      <c r="E242" s="69"/>
      <c r="F242" s="69"/>
      <c r="G242" s="69"/>
      <c r="H242" s="69"/>
    </row>
    <row r="243" spans="3:8" ht="15">
      <c r="C243" s="69"/>
      <c r="D243" s="69"/>
      <c r="E243" s="69"/>
      <c r="F243" s="69"/>
      <c r="G243" s="69"/>
      <c r="H243" s="69"/>
    </row>
    <row r="244" spans="3:8" ht="15">
      <c r="C244" s="69"/>
      <c r="D244" s="69"/>
      <c r="E244" s="69"/>
      <c r="F244" s="69"/>
      <c r="G244" s="69"/>
      <c r="H244" s="69"/>
    </row>
    <row r="245" spans="3:8" ht="15">
      <c r="C245" s="69"/>
      <c r="D245" s="69"/>
      <c r="E245" s="69"/>
      <c r="F245" s="69"/>
      <c r="G245" s="69"/>
      <c r="H245" s="69"/>
    </row>
    <row r="246" spans="3:8" ht="15">
      <c r="C246" s="69"/>
      <c r="D246" s="69"/>
      <c r="E246" s="69"/>
      <c r="F246" s="69"/>
      <c r="G246" s="69"/>
      <c r="H246" s="69"/>
    </row>
    <row r="247" spans="3:8" ht="15">
      <c r="C247" s="69"/>
      <c r="D247" s="69"/>
      <c r="E247" s="69"/>
      <c r="F247" s="69"/>
      <c r="G247" s="69"/>
      <c r="H247" s="69"/>
    </row>
    <row r="248" spans="3:8" ht="15">
      <c r="C248" s="69"/>
      <c r="D248" s="69"/>
      <c r="E248" s="69"/>
      <c r="F248" s="69"/>
      <c r="G248" s="69"/>
      <c r="H248" s="69"/>
    </row>
    <row r="249" spans="3:8" ht="15">
      <c r="C249" s="69"/>
      <c r="D249" s="69"/>
      <c r="E249" s="69"/>
      <c r="F249" s="69"/>
      <c r="G249" s="69"/>
      <c r="H249" s="69"/>
    </row>
    <row r="250" spans="3:8" ht="15">
      <c r="C250" s="69"/>
      <c r="D250" s="69"/>
      <c r="E250" s="69"/>
      <c r="F250" s="69"/>
      <c r="G250" s="69"/>
      <c r="H250" s="69"/>
    </row>
    <row r="251" spans="3:8" ht="15">
      <c r="C251" s="69"/>
      <c r="D251" s="69"/>
      <c r="E251" s="69"/>
      <c r="F251" s="69"/>
      <c r="G251" s="69"/>
      <c r="H251" s="69"/>
    </row>
    <row r="252" spans="3:8" ht="15">
      <c r="C252" s="69"/>
      <c r="D252" s="69"/>
      <c r="E252" s="69"/>
      <c r="F252" s="69"/>
      <c r="G252" s="69"/>
      <c r="H252" s="69"/>
    </row>
    <row r="253" spans="3:8" ht="15">
      <c r="C253" s="69"/>
      <c r="D253" s="69"/>
      <c r="E253" s="69"/>
      <c r="F253" s="69"/>
      <c r="G253" s="69"/>
      <c r="H253" s="69"/>
    </row>
    <row r="254" spans="3:8" ht="15">
      <c r="C254" s="69"/>
      <c r="D254" s="69"/>
      <c r="E254" s="69"/>
      <c r="F254" s="69"/>
      <c r="G254" s="69"/>
      <c r="H254" s="69"/>
    </row>
    <row r="255" spans="3:8" ht="15">
      <c r="C255" s="69"/>
      <c r="D255" s="69"/>
      <c r="E255" s="69"/>
      <c r="F255" s="69"/>
      <c r="G255" s="69"/>
      <c r="H255" s="69"/>
    </row>
    <row r="256" spans="3:8" ht="15">
      <c r="C256" s="69"/>
      <c r="D256" s="69"/>
      <c r="E256" s="69"/>
      <c r="F256" s="69"/>
      <c r="G256" s="69"/>
      <c r="H256" s="69"/>
    </row>
    <row r="257" spans="3:8" ht="15">
      <c r="C257" s="69"/>
      <c r="D257" s="69"/>
      <c r="E257" s="69"/>
      <c r="F257" s="69"/>
      <c r="G257" s="69"/>
      <c r="H257" s="69"/>
    </row>
    <row r="258" spans="3:8" ht="15">
      <c r="C258" s="69"/>
      <c r="D258" s="69"/>
      <c r="E258" s="69"/>
      <c r="F258" s="69"/>
      <c r="G258" s="69"/>
      <c r="H258" s="69"/>
    </row>
    <row r="259" spans="3:8" ht="15">
      <c r="C259" s="69"/>
      <c r="D259" s="69"/>
      <c r="E259" s="69"/>
      <c r="F259" s="69"/>
      <c r="G259" s="69"/>
      <c r="H259" s="69"/>
    </row>
    <row r="260" spans="3:8" ht="15">
      <c r="C260" s="69"/>
      <c r="D260" s="69"/>
      <c r="E260" s="69"/>
      <c r="F260" s="69"/>
      <c r="G260" s="69"/>
      <c r="H260" s="69"/>
    </row>
    <row r="261" spans="3:8" ht="15">
      <c r="C261" s="69"/>
      <c r="D261" s="69"/>
      <c r="E261" s="69"/>
      <c r="F261" s="69"/>
      <c r="G261" s="69"/>
      <c r="H261" s="69"/>
    </row>
    <row r="262" spans="3:8" ht="15">
      <c r="C262" s="69"/>
      <c r="D262" s="69"/>
      <c r="E262" s="69"/>
      <c r="F262" s="69"/>
      <c r="G262" s="69"/>
      <c r="H262" s="69"/>
    </row>
    <row r="263" spans="3:8" ht="15">
      <c r="C263" s="69"/>
      <c r="D263" s="69"/>
      <c r="E263" s="69"/>
      <c r="F263" s="69"/>
      <c r="G263" s="69"/>
      <c r="H263" s="69"/>
    </row>
    <row r="264" spans="3:8" ht="15">
      <c r="C264" s="69"/>
      <c r="D264" s="69"/>
      <c r="E264" s="69"/>
      <c r="F264" s="69"/>
      <c r="G264" s="69"/>
      <c r="H264" s="69"/>
    </row>
    <row r="265" spans="3:8" ht="15">
      <c r="C265" s="69"/>
      <c r="D265" s="69"/>
      <c r="E265" s="69"/>
      <c r="F265" s="69"/>
      <c r="G265" s="69"/>
      <c r="H265" s="69"/>
    </row>
    <row r="266" spans="3:8" ht="15">
      <c r="C266" s="69"/>
      <c r="D266" s="69"/>
      <c r="E266" s="69"/>
      <c r="F266" s="69"/>
      <c r="G266" s="69"/>
      <c r="H266" s="69"/>
    </row>
    <row r="267" spans="3:8" ht="15">
      <c r="C267" s="69"/>
      <c r="D267" s="69"/>
      <c r="E267" s="69"/>
      <c r="F267" s="69"/>
      <c r="G267" s="69"/>
      <c r="H267" s="69"/>
    </row>
    <row r="268" spans="3:8" ht="15">
      <c r="C268" s="69"/>
      <c r="D268" s="69"/>
      <c r="E268" s="69"/>
      <c r="F268" s="69"/>
      <c r="G268" s="69"/>
      <c r="H268" s="69"/>
    </row>
    <row r="269" spans="3:8" ht="15">
      <c r="C269" s="69"/>
      <c r="D269" s="69"/>
      <c r="E269" s="69"/>
      <c r="F269" s="69"/>
      <c r="G269" s="69"/>
      <c r="H269" s="69"/>
    </row>
    <row r="270" spans="3:8" ht="15">
      <c r="C270" s="69"/>
      <c r="D270" s="69"/>
      <c r="E270" s="69"/>
      <c r="F270" s="69"/>
      <c r="G270" s="69"/>
      <c r="H270" s="69"/>
    </row>
    <row r="271" spans="3:8" ht="15">
      <c r="C271" s="69"/>
      <c r="D271" s="69"/>
      <c r="E271" s="69"/>
      <c r="F271" s="69"/>
      <c r="G271" s="69"/>
      <c r="H271" s="69"/>
    </row>
    <row r="272" spans="3:8" ht="15">
      <c r="C272" s="69"/>
      <c r="D272" s="69"/>
      <c r="E272" s="69"/>
      <c r="F272" s="69"/>
      <c r="G272" s="69"/>
      <c r="H272" s="69"/>
    </row>
    <row r="273" spans="3:8" ht="15">
      <c r="C273" s="69"/>
      <c r="D273" s="69"/>
      <c r="E273" s="69"/>
      <c r="F273" s="69"/>
      <c r="G273" s="69"/>
      <c r="H273" s="69"/>
    </row>
    <row r="274" spans="3:8" ht="15">
      <c r="C274" s="69"/>
      <c r="D274" s="69"/>
      <c r="E274" s="69"/>
      <c r="F274" s="69"/>
      <c r="G274" s="69"/>
      <c r="H274" s="69"/>
    </row>
    <row r="275" spans="3:8" ht="15">
      <c r="C275" s="69"/>
      <c r="D275" s="69"/>
      <c r="E275" s="69"/>
      <c r="F275" s="69"/>
      <c r="G275" s="69"/>
      <c r="H275" s="69"/>
    </row>
    <row r="276" spans="3:8" ht="15">
      <c r="C276" s="69"/>
      <c r="D276" s="69"/>
      <c r="E276" s="69"/>
      <c r="F276" s="69"/>
      <c r="G276" s="69"/>
      <c r="H276" s="69"/>
    </row>
    <row r="277" spans="3:8" ht="15">
      <c r="C277" s="69"/>
      <c r="D277" s="69"/>
      <c r="E277" s="69"/>
      <c r="F277" s="69"/>
      <c r="G277" s="69"/>
      <c r="H277" s="69"/>
    </row>
    <row r="278" spans="3:8" ht="15">
      <c r="C278" s="69"/>
      <c r="D278" s="69"/>
      <c r="E278" s="69"/>
      <c r="F278" s="69"/>
      <c r="G278" s="69"/>
      <c r="H278" s="69"/>
    </row>
    <row r="279" spans="3:8" ht="15">
      <c r="C279" s="69"/>
      <c r="D279" s="69"/>
      <c r="E279" s="69"/>
      <c r="F279" s="69"/>
      <c r="G279" s="69"/>
      <c r="H279" s="69"/>
    </row>
    <row r="280" spans="3:8" ht="15">
      <c r="C280" s="69"/>
      <c r="D280" s="69"/>
      <c r="E280" s="69"/>
      <c r="F280" s="69"/>
      <c r="G280" s="69"/>
      <c r="H280" s="69"/>
    </row>
    <row r="281" spans="3:8" ht="15">
      <c r="C281" s="69"/>
      <c r="D281" s="69"/>
      <c r="E281" s="69"/>
      <c r="F281" s="69"/>
      <c r="G281" s="69"/>
      <c r="H281" s="69"/>
    </row>
    <row r="282" spans="3:8" ht="15">
      <c r="C282" s="69"/>
      <c r="D282" s="69"/>
      <c r="E282" s="69"/>
      <c r="F282" s="69"/>
      <c r="G282" s="69"/>
      <c r="H282" s="69"/>
    </row>
    <row r="283" spans="3:8" ht="15">
      <c r="C283" s="69"/>
      <c r="D283" s="69"/>
      <c r="E283" s="69"/>
      <c r="F283" s="69"/>
      <c r="G283" s="69"/>
      <c r="H283" s="69"/>
    </row>
    <row r="284" spans="3:8" ht="15">
      <c r="C284" s="69"/>
      <c r="D284" s="69"/>
      <c r="E284" s="69"/>
      <c r="F284" s="69"/>
      <c r="G284" s="69"/>
      <c r="H284" s="69"/>
    </row>
    <row r="285" spans="3:8" ht="15">
      <c r="C285" s="69"/>
      <c r="D285" s="69"/>
      <c r="E285" s="69"/>
      <c r="F285" s="69"/>
      <c r="G285" s="69"/>
      <c r="H285" s="69"/>
    </row>
    <row r="286" spans="3:8" ht="15">
      <c r="C286" s="69"/>
      <c r="D286" s="69"/>
      <c r="E286" s="69"/>
      <c r="F286" s="69"/>
      <c r="G286" s="69"/>
      <c r="H286" s="69"/>
    </row>
    <row r="287" spans="3:8" ht="15">
      <c r="C287" s="69"/>
      <c r="D287" s="69"/>
      <c r="E287" s="69"/>
      <c r="F287" s="69"/>
      <c r="G287" s="69"/>
      <c r="H287" s="69"/>
    </row>
    <row r="288" spans="3:8" ht="15">
      <c r="C288" s="69"/>
      <c r="D288" s="69"/>
      <c r="E288" s="69"/>
      <c r="F288" s="69"/>
      <c r="G288" s="69"/>
      <c r="H288" s="69"/>
    </row>
    <row r="289" spans="3:8" ht="15">
      <c r="C289" s="69"/>
      <c r="D289" s="69"/>
      <c r="E289" s="69"/>
      <c r="F289" s="69"/>
      <c r="G289" s="69"/>
      <c r="H289" s="69"/>
    </row>
    <row r="290" spans="3:8" ht="15">
      <c r="C290" s="69"/>
      <c r="D290" s="69"/>
      <c r="E290" s="69"/>
      <c r="F290" s="69"/>
      <c r="G290" s="69"/>
      <c r="H290" s="69"/>
    </row>
    <row r="291" spans="3:8" ht="15">
      <c r="C291" s="69"/>
      <c r="D291" s="69"/>
      <c r="E291" s="69"/>
      <c r="F291" s="69"/>
      <c r="G291" s="69"/>
      <c r="H291" s="69"/>
    </row>
    <row r="292" spans="3:8" ht="15">
      <c r="C292" s="69"/>
      <c r="D292" s="69"/>
      <c r="E292" s="69"/>
      <c r="F292" s="69"/>
      <c r="G292" s="69"/>
      <c r="H292" s="69"/>
    </row>
    <row r="293" spans="3:8" ht="15">
      <c r="C293" s="69"/>
      <c r="D293" s="69"/>
      <c r="E293" s="69"/>
      <c r="F293" s="69"/>
      <c r="G293" s="69"/>
      <c r="H293" s="69"/>
    </row>
    <row r="294" spans="3:8" ht="15">
      <c r="C294" s="69"/>
      <c r="D294" s="69"/>
      <c r="E294" s="69"/>
      <c r="F294" s="69"/>
      <c r="G294" s="69"/>
      <c r="H294" s="69"/>
    </row>
    <row r="295" spans="3:8" ht="15">
      <c r="C295" s="69"/>
      <c r="D295" s="69"/>
      <c r="E295" s="69"/>
      <c r="F295" s="69"/>
      <c r="G295" s="69"/>
      <c r="H295" s="69"/>
    </row>
    <row r="296" spans="3:8" ht="15">
      <c r="C296" s="69"/>
      <c r="D296" s="69"/>
      <c r="E296" s="69"/>
      <c r="F296" s="69"/>
      <c r="G296" s="69"/>
      <c r="H296" s="69"/>
    </row>
    <row r="297" spans="3:8" ht="15">
      <c r="C297" s="69"/>
      <c r="D297" s="69"/>
      <c r="E297" s="69"/>
      <c r="F297" s="69"/>
      <c r="G297" s="69"/>
      <c r="H297" s="69"/>
    </row>
    <row r="298" spans="3:8" ht="15">
      <c r="C298" s="69"/>
      <c r="D298" s="69"/>
      <c r="E298" s="69"/>
      <c r="F298" s="69"/>
      <c r="G298" s="69"/>
      <c r="H298" s="69"/>
    </row>
    <row r="299" spans="3:8" ht="15">
      <c r="C299" s="69"/>
      <c r="D299" s="69"/>
      <c r="E299" s="69"/>
      <c r="F299" s="69"/>
      <c r="G299" s="69"/>
      <c r="H299" s="69"/>
    </row>
    <row r="300" spans="3:8" ht="15">
      <c r="C300" s="69"/>
      <c r="D300" s="69"/>
      <c r="E300" s="69"/>
      <c r="F300" s="69"/>
      <c r="G300" s="69"/>
      <c r="H300" s="69"/>
    </row>
    <row r="301" spans="3:8" ht="15">
      <c r="C301" s="69"/>
      <c r="D301" s="69"/>
      <c r="E301" s="69"/>
      <c r="F301" s="69"/>
      <c r="G301" s="69"/>
      <c r="H301" s="69"/>
    </row>
    <row r="302" spans="3:8" ht="15">
      <c r="C302" s="69"/>
      <c r="D302" s="69"/>
      <c r="E302" s="69"/>
      <c r="F302" s="69"/>
      <c r="G302" s="69"/>
      <c r="H302" s="69"/>
    </row>
    <row r="303" spans="3:8" ht="15">
      <c r="C303" s="69"/>
      <c r="D303" s="69"/>
      <c r="E303" s="69"/>
      <c r="F303" s="69"/>
      <c r="G303" s="69"/>
      <c r="H303" s="69"/>
    </row>
    <row r="304" spans="3:8" ht="15">
      <c r="C304" s="69"/>
      <c r="D304" s="69"/>
      <c r="E304" s="69"/>
      <c r="F304" s="69"/>
      <c r="G304" s="69"/>
      <c r="H304" s="69"/>
    </row>
    <row r="305" spans="3:8" ht="15">
      <c r="C305" s="69"/>
      <c r="D305" s="69"/>
      <c r="E305" s="69"/>
      <c r="F305" s="69"/>
      <c r="G305" s="69"/>
      <c r="H305" s="69"/>
    </row>
    <row r="306" spans="3:8" ht="15">
      <c r="C306" s="69"/>
      <c r="D306" s="69"/>
      <c r="E306" s="69"/>
      <c r="F306" s="69"/>
      <c r="G306" s="69"/>
      <c r="H306" s="69"/>
    </row>
    <row r="307" spans="3:8" ht="15">
      <c r="C307" s="69"/>
      <c r="D307" s="69"/>
      <c r="E307" s="69"/>
      <c r="F307" s="69"/>
      <c r="G307" s="69"/>
      <c r="H307" s="69"/>
    </row>
    <row r="308" spans="3:8" ht="15">
      <c r="C308" s="69"/>
      <c r="D308" s="69"/>
      <c r="E308" s="69"/>
      <c r="F308" s="69"/>
      <c r="G308" s="69"/>
      <c r="H308" s="69"/>
    </row>
    <row r="309" spans="3:8" ht="15">
      <c r="C309" s="69"/>
      <c r="D309" s="69"/>
      <c r="E309" s="69"/>
      <c r="F309" s="69"/>
      <c r="G309" s="69"/>
      <c r="H309" s="69"/>
    </row>
    <row r="310" spans="3:8" ht="15">
      <c r="C310" s="69"/>
      <c r="D310" s="69"/>
      <c r="E310" s="69"/>
      <c r="F310" s="69"/>
      <c r="G310" s="69"/>
      <c r="H310" s="69"/>
    </row>
    <row r="311" spans="3:8" ht="15">
      <c r="C311" s="69"/>
      <c r="D311" s="69"/>
      <c r="E311" s="69"/>
      <c r="F311" s="69"/>
      <c r="G311" s="69"/>
      <c r="H311" s="69"/>
    </row>
    <row r="312" spans="3:8" ht="15">
      <c r="C312" s="69"/>
      <c r="D312" s="69"/>
      <c r="E312" s="69"/>
      <c r="F312" s="69"/>
      <c r="G312" s="69"/>
      <c r="H312" s="69"/>
    </row>
    <row r="313" spans="3:8" ht="15">
      <c r="C313" s="69"/>
      <c r="D313" s="69"/>
      <c r="E313" s="69"/>
      <c r="F313" s="69"/>
      <c r="G313" s="69"/>
      <c r="H313" s="69"/>
    </row>
    <row r="314" spans="3:8" ht="15">
      <c r="C314" s="69"/>
      <c r="D314" s="69"/>
      <c r="E314" s="69"/>
      <c r="F314" s="69"/>
      <c r="G314" s="69"/>
      <c r="H314" s="69"/>
    </row>
    <row r="315" spans="3:8" ht="15">
      <c r="C315" s="69"/>
      <c r="D315" s="69"/>
      <c r="E315" s="69"/>
      <c r="F315" s="69"/>
      <c r="G315" s="69"/>
      <c r="H315" s="69"/>
    </row>
    <row r="316" spans="3:8" ht="15">
      <c r="C316" s="69"/>
      <c r="D316" s="69"/>
      <c r="E316" s="69"/>
      <c r="F316" s="69"/>
      <c r="G316" s="69"/>
      <c r="H316" s="69"/>
    </row>
    <row r="317" spans="3:8" ht="15">
      <c r="C317" s="69"/>
      <c r="D317" s="69"/>
      <c r="E317" s="69"/>
      <c r="F317" s="69"/>
      <c r="G317" s="69"/>
      <c r="H317" s="69"/>
    </row>
    <row r="318" spans="3:8" ht="15">
      <c r="C318" s="69"/>
      <c r="D318" s="69"/>
      <c r="E318" s="69"/>
      <c r="F318" s="69"/>
      <c r="G318" s="69"/>
      <c r="H318" s="69"/>
    </row>
    <row r="319" spans="3:8" ht="15">
      <c r="C319" s="69"/>
      <c r="D319" s="69"/>
      <c r="E319" s="69"/>
      <c r="F319" s="69"/>
      <c r="G319" s="69"/>
      <c r="H319" s="69"/>
    </row>
    <row r="320" spans="3:8" ht="15">
      <c r="C320" s="69"/>
      <c r="D320" s="69"/>
      <c r="E320" s="69"/>
      <c r="F320" s="69"/>
      <c r="G320" s="69"/>
      <c r="H320" s="69"/>
    </row>
    <row r="321" spans="3:8" ht="15">
      <c r="C321" s="69"/>
      <c r="D321" s="69"/>
      <c r="E321" s="69"/>
      <c r="F321" s="69"/>
      <c r="G321" s="69"/>
      <c r="H321" s="69"/>
    </row>
    <row r="322" spans="3:8" ht="15">
      <c r="C322" s="69"/>
      <c r="D322" s="69"/>
      <c r="E322" s="69"/>
      <c r="F322" s="69"/>
      <c r="G322" s="69"/>
      <c r="H322" s="69"/>
    </row>
    <row r="323" spans="3:8" ht="15">
      <c r="C323" s="69"/>
      <c r="D323" s="69"/>
      <c r="E323" s="69"/>
      <c r="F323" s="69"/>
      <c r="G323" s="69"/>
      <c r="H323" s="69"/>
    </row>
    <row r="324" spans="3:8" ht="15">
      <c r="C324" s="69"/>
      <c r="D324" s="69"/>
      <c r="E324" s="69"/>
      <c r="F324" s="69"/>
      <c r="G324" s="69"/>
      <c r="H324" s="69"/>
    </row>
    <row r="325" spans="3:8" ht="15">
      <c r="C325" s="69"/>
      <c r="D325" s="69"/>
      <c r="E325" s="69"/>
      <c r="F325" s="69"/>
      <c r="G325" s="69"/>
      <c r="H325" s="69"/>
    </row>
    <row r="326" spans="3:8" ht="15">
      <c r="C326" s="69"/>
      <c r="D326" s="69"/>
      <c r="E326" s="69"/>
      <c r="F326" s="69"/>
      <c r="G326" s="69"/>
      <c r="H326" s="69"/>
    </row>
    <row r="327" spans="3:8" ht="15">
      <c r="C327" s="69"/>
      <c r="D327" s="69"/>
      <c r="E327" s="69"/>
      <c r="F327" s="69"/>
      <c r="G327" s="69"/>
      <c r="H327" s="69"/>
    </row>
    <row r="328" spans="3:8" ht="15">
      <c r="C328" s="69"/>
      <c r="D328" s="69"/>
      <c r="E328" s="69"/>
      <c r="F328" s="69"/>
      <c r="G328" s="69"/>
      <c r="H328" s="69"/>
    </row>
    <row r="329" spans="3:8" ht="15">
      <c r="C329" s="69"/>
      <c r="D329" s="69"/>
      <c r="E329" s="69"/>
      <c r="F329" s="69"/>
      <c r="G329" s="69"/>
      <c r="H329" s="69"/>
    </row>
    <row r="330" spans="3:8" ht="15">
      <c r="C330" s="69"/>
      <c r="D330" s="69"/>
      <c r="E330" s="69"/>
      <c r="F330" s="69"/>
      <c r="G330" s="69"/>
      <c r="H330" s="69"/>
    </row>
    <row r="331" spans="3:8" ht="15">
      <c r="C331" s="69"/>
      <c r="D331" s="69"/>
      <c r="E331" s="69"/>
      <c r="F331" s="69"/>
      <c r="G331" s="69"/>
      <c r="H331" s="69"/>
    </row>
    <row r="332" spans="3:8" ht="15">
      <c r="C332" s="69"/>
      <c r="D332" s="69"/>
      <c r="E332" s="69"/>
      <c r="F332" s="69"/>
      <c r="G332" s="69"/>
      <c r="H332" s="69"/>
    </row>
    <row r="333" spans="3:8" ht="15">
      <c r="C333" s="69"/>
      <c r="D333" s="69"/>
      <c r="E333" s="69"/>
      <c r="F333" s="69"/>
      <c r="G333" s="69"/>
      <c r="H333" s="69"/>
    </row>
    <row r="334" spans="3:8" ht="15">
      <c r="C334" s="69"/>
      <c r="D334" s="69"/>
      <c r="E334" s="69"/>
      <c r="F334" s="69"/>
      <c r="G334" s="69"/>
      <c r="H334" s="69"/>
    </row>
    <row r="335" spans="3:8" ht="15">
      <c r="C335" s="69"/>
      <c r="D335" s="69"/>
      <c r="E335" s="69"/>
      <c r="F335" s="69"/>
      <c r="G335" s="69"/>
      <c r="H335" s="69"/>
    </row>
    <row r="336" spans="3:8" ht="15">
      <c r="C336" s="69"/>
      <c r="D336" s="69"/>
      <c r="E336" s="69"/>
      <c r="F336" s="69"/>
      <c r="G336" s="69"/>
      <c r="H336" s="69"/>
    </row>
    <row r="337" spans="3:8" ht="15">
      <c r="C337" s="69"/>
      <c r="D337" s="69"/>
      <c r="E337" s="69"/>
      <c r="F337" s="69"/>
      <c r="G337" s="69"/>
      <c r="H337" s="69"/>
    </row>
    <row r="338" spans="3:8" ht="15">
      <c r="C338" s="69"/>
      <c r="D338" s="69"/>
      <c r="E338" s="69"/>
      <c r="F338" s="69"/>
      <c r="G338" s="69"/>
      <c r="H338" s="69"/>
    </row>
    <row r="339" spans="3:8" ht="15">
      <c r="C339" s="69"/>
      <c r="D339" s="69"/>
      <c r="E339" s="69"/>
      <c r="F339" s="69"/>
      <c r="G339" s="69"/>
      <c r="H339" s="69"/>
    </row>
    <row r="340" spans="3:8" ht="15">
      <c r="C340" s="69"/>
      <c r="D340" s="69"/>
      <c r="E340" s="69"/>
      <c r="F340" s="69"/>
      <c r="G340" s="69"/>
      <c r="H340" s="69"/>
    </row>
    <row r="341" spans="3:8" ht="15">
      <c r="C341" s="69"/>
      <c r="D341" s="69"/>
      <c r="E341" s="69"/>
      <c r="F341" s="69"/>
      <c r="G341" s="69"/>
      <c r="H341" s="69"/>
    </row>
    <row r="342" spans="3:8" ht="15">
      <c r="C342" s="69"/>
      <c r="D342" s="69"/>
      <c r="E342" s="69"/>
      <c r="F342" s="69"/>
      <c r="G342" s="69"/>
      <c r="H342" s="69"/>
    </row>
    <row r="343" spans="3:8" ht="15">
      <c r="C343" s="69"/>
      <c r="D343" s="69"/>
      <c r="E343" s="69"/>
      <c r="F343" s="69"/>
      <c r="G343" s="69"/>
      <c r="H343" s="69"/>
    </row>
    <row r="344" spans="3:8" ht="15">
      <c r="C344" s="69"/>
      <c r="D344" s="69"/>
      <c r="E344" s="69"/>
      <c r="F344" s="69"/>
      <c r="G344" s="69"/>
      <c r="H344" s="69"/>
    </row>
    <row r="345" spans="3:8" ht="15">
      <c r="C345" s="69"/>
      <c r="D345" s="69"/>
      <c r="E345" s="69"/>
      <c r="F345" s="69"/>
      <c r="G345" s="69"/>
      <c r="H345" s="69"/>
    </row>
    <row r="346" spans="3:8" ht="15">
      <c r="C346" s="69"/>
      <c r="D346" s="69"/>
      <c r="E346" s="69"/>
      <c r="F346" s="69"/>
      <c r="G346" s="69"/>
      <c r="H346" s="69"/>
    </row>
    <row r="347" spans="3:8" ht="15">
      <c r="C347" s="69"/>
      <c r="D347" s="69"/>
      <c r="E347" s="69"/>
      <c r="F347" s="69"/>
      <c r="G347" s="69"/>
      <c r="H347" s="69"/>
    </row>
    <row r="348" spans="3:8" ht="15">
      <c r="C348" s="69"/>
      <c r="D348" s="69"/>
      <c r="E348" s="69"/>
      <c r="F348" s="69"/>
      <c r="G348" s="69"/>
      <c r="H348" s="69"/>
    </row>
    <row r="349" spans="3:8" ht="15">
      <c r="C349" s="69"/>
      <c r="D349" s="69"/>
      <c r="E349" s="69"/>
      <c r="F349" s="69"/>
      <c r="G349" s="69"/>
      <c r="H349" s="69"/>
    </row>
    <row r="350" spans="3:8" ht="15">
      <c r="C350" s="69"/>
      <c r="D350" s="69"/>
      <c r="E350" s="69"/>
      <c r="F350" s="69"/>
      <c r="G350" s="69"/>
      <c r="H350" s="69"/>
    </row>
    <row r="351" spans="3:8" ht="15">
      <c r="C351" s="69"/>
      <c r="D351" s="69"/>
      <c r="E351" s="69"/>
      <c r="F351" s="69"/>
      <c r="G351" s="69"/>
      <c r="H351" s="69"/>
    </row>
    <row r="352" spans="3:8" ht="15">
      <c r="C352" s="69"/>
      <c r="D352" s="69"/>
      <c r="E352" s="69"/>
      <c r="F352" s="69"/>
      <c r="G352" s="69"/>
      <c r="H352" s="69"/>
    </row>
    <row r="353" spans="3:8" ht="15">
      <c r="C353" s="69"/>
      <c r="D353" s="69"/>
      <c r="E353" s="69"/>
      <c r="F353" s="69"/>
      <c r="G353" s="69"/>
      <c r="H353" s="69"/>
    </row>
    <row r="354" spans="3:8" ht="15">
      <c r="C354" s="69"/>
      <c r="D354" s="69"/>
      <c r="E354" s="69"/>
      <c r="F354" s="69"/>
      <c r="G354" s="69"/>
      <c r="H354" s="69"/>
    </row>
    <row r="355" spans="3:8" ht="15">
      <c r="C355" s="69"/>
      <c r="D355" s="69"/>
      <c r="E355" s="69"/>
      <c r="F355" s="69"/>
      <c r="G355" s="69"/>
      <c r="H355" s="69"/>
    </row>
    <row r="356" spans="3:8" ht="15">
      <c r="C356" s="69"/>
      <c r="D356" s="69"/>
      <c r="E356" s="69"/>
      <c r="F356" s="69"/>
      <c r="G356" s="69"/>
      <c r="H356" s="69"/>
    </row>
    <row r="357" spans="3:8" ht="15">
      <c r="C357" s="69"/>
      <c r="D357" s="69"/>
      <c r="E357" s="69"/>
      <c r="F357" s="69"/>
      <c r="G357" s="69"/>
      <c r="H357" s="69"/>
    </row>
    <row r="358" spans="3:8" ht="15">
      <c r="C358" s="69"/>
      <c r="D358" s="69"/>
      <c r="E358" s="69"/>
      <c r="F358" s="69"/>
      <c r="G358" s="69"/>
      <c r="H358" s="69"/>
    </row>
    <row r="359" spans="3:8" ht="15">
      <c r="C359" s="69"/>
      <c r="D359" s="69"/>
      <c r="E359" s="69"/>
      <c r="F359" s="69"/>
      <c r="G359" s="69"/>
      <c r="H359" s="69"/>
    </row>
    <row r="360" spans="3:8" ht="15">
      <c r="C360" s="69"/>
      <c r="D360" s="69"/>
      <c r="E360" s="69"/>
      <c r="F360" s="69"/>
      <c r="G360" s="69"/>
      <c r="H360" s="69"/>
    </row>
    <row r="361" spans="3:8" ht="15">
      <c r="C361" s="69"/>
      <c r="D361" s="69"/>
      <c r="E361" s="69"/>
      <c r="F361" s="69"/>
      <c r="G361" s="69"/>
      <c r="H361" s="69"/>
    </row>
    <row r="362" spans="3:8" ht="15">
      <c r="C362" s="69"/>
      <c r="D362" s="69"/>
      <c r="E362" s="69"/>
      <c r="F362" s="69"/>
      <c r="G362" s="69"/>
      <c r="H362" s="69"/>
    </row>
    <row r="363" spans="3:8" ht="15">
      <c r="C363" s="69"/>
      <c r="D363" s="69"/>
      <c r="E363" s="69"/>
      <c r="F363" s="69"/>
      <c r="G363" s="69"/>
      <c r="H363" s="69"/>
    </row>
    <row r="364" spans="3:8" ht="15">
      <c r="C364" s="69"/>
      <c r="D364" s="69"/>
      <c r="E364" s="69"/>
      <c r="F364" s="69"/>
      <c r="G364" s="69"/>
      <c r="H364" s="69"/>
    </row>
    <row r="365" spans="3:8" ht="15">
      <c r="C365" s="69"/>
      <c r="D365" s="69"/>
      <c r="E365" s="69"/>
      <c r="F365" s="69"/>
      <c r="G365" s="69"/>
      <c r="H365" s="69"/>
    </row>
    <row r="366" spans="3:8" ht="15">
      <c r="C366" s="69"/>
      <c r="D366" s="69"/>
      <c r="E366" s="69"/>
      <c r="F366" s="69"/>
      <c r="G366" s="69"/>
      <c r="H366" s="69"/>
    </row>
    <row r="367" spans="3:8" ht="15">
      <c r="C367" s="69"/>
      <c r="D367" s="69"/>
      <c r="E367" s="69"/>
      <c r="F367" s="69"/>
      <c r="G367" s="69"/>
      <c r="H367" s="69"/>
    </row>
    <row r="368" spans="3:8" ht="15">
      <c r="C368" s="69"/>
      <c r="D368" s="69"/>
      <c r="E368" s="69"/>
      <c r="F368" s="69"/>
      <c r="G368" s="69"/>
      <c r="H368" s="69"/>
    </row>
    <row r="369" spans="3:8" ht="15">
      <c r="C369" s="69"/>
      <c r="D369" s="69"/>
      <c r="E369" s="69"/>
      <c r="F369" s="69"/>
      <c r="G369" s="69"/>
      <c r="H369" s="69"/>
    </row>
    <row r="370" spans="3:8" ht="15">
      <c r="C370" s="69"/>
      <c r="D370" s="69"/>
      <c r="E370" s="69"/>
      <c r="F370" s="69"/>
      <c r="G370" s="69"/>
      <c r="H370" s="69"/>
    </row>
    <row r="371" spans="3:8" ht="15">
      <c r="C371" s="69"/>
      <c r="D371" s="69"/>
      <c r="E371" s="69"/>
      <c r="F371" s="69"/>
      <c r="G371" s="69"/>
      <c r="H371" s="69"/>
    </row>
    <row r="372" spans="3:8" ht="15">
      <c r="C372" s="69"/>
      <c r="D372" s="69"/>
      <c r="E372" s="69"/>
      <c r="F372" s="69"/>
      <c r="G372" s="69"/>
      <c r="H372" s="69"/>
    </row>
    <row r="373" spans="3:8" ht="15">
      <c r="C373" s="69"/>
      <c r="D373" s="69"/>
      <c r="E373" s="69"/>
      <c r="F373" s="69"/>
      <c r="G373" s="69"/>
      <c r="H373" s="69"/>
    </row>
    <row r="374" spans="3:8" ht="15">
      <c r="C374" s="69"/>
      <c r="D374" s="69"/>
      <c r="E374" s="69"/>
      <c r="F374" s="69"/>
      <c r="G374" s="69"/>
      <c r="H374" s="69"/>
    </row>
    <row r="375" spans="3:8" ht="15">
      <c r="C375" s="69"/>
      <c r="D375" s="69"/>
      <c r="E375" s="69"/>
      <c r="F375" s="69"/>
      <c r="G375" s="69"/>
      <c r="H375" s="69"/>
    </row>
    <row r="376" spans="3:8" ht="15">
      <c r="C376" s="69"/>
      <c r="D376" s="69"/>
      <c r="E376" s="69"/>
      <c r="F376" s="69"/>
      <c r="G376" s="69"/>
      <c r="H376" s="69"/>
    </row>
    <row r="377" spans="3:8" ht="15">
      <c r="C377" s="69"/>
      <c r="D377" s="69"/>
      <c r="E377" s="69"/>
      <c r="F377" s="69"/>
      <c r="G377" s="69"/>
      <c r="H377" s="69"/>
    </row>
    <row r="378" spans="3:8" ht="15">
      <c r="C378" s="69"/>
      <c r="D378" s="69"/>
      <c r="E378" s="69"/>
      <c r="F378" s="69"/>
      <c r="G378" s="69"/>
      <c r="H378" s="69"/>
    </row>
    <row r="379" spans="3:8" ht="15">
      <c r="C379" s="69"/>
      <c r="D379" s="69"/>
      <c r="E379" s="69"/>
      <c r="F379" s="69"/>
      <c r="G379" s="69"/>
      <c r="H379" s="69"/>
    </row>
    <row r="380" spans="3:8" ht="15">
      <c r="C380" s="69"/>
      <c r="D380" s="69"/>
      <c r="E380" s="69"/>
      <c r="F380" s="69"/>
      <c r="G380" s="69"/>
      <c r="H380" s="69"/>
    </row>
    <row r="381" spans="3:8" ht="15">
      <c r="C381" s="69"/>
      <c r="D381" s="69"/>
      <c r="E381" s="69"/>
      <c r="F381" s="69"/>
      <c r="G381" s="69"/>
      <c r="H381" s="69"/>
    </row>
    <row r="382" spans="3:8" ht="15">
      <c r="C382" s="69"/>
      <c r="D382" s="69"/>
      <c r="E382" s="69"/>
      <c r="F382" s="69"/>
      <c r="G382" s="69"/>
      <c r="H382" s="69"/>
    </row>
    <row r="383" spans="3:8" ht="15">
      <c r="C383" s="69"/>
      <c r="D383" s="69"/>
      <c r="E383" s="69"/>
      <c r="F383" s="69"/>
      <c r="G383" s="69"/>
      <c r="H383" s="69"/>
    </row>
    <row r="384" spans="3:8" ht="15">
      <c r="C384" s="69"/>
      <c r="D384" s="69"/>
      <c r="E384" s="69"/>
      <c r="F384" s="69"/>
      <c r="G384" s="69"/>
      <c r="H384" s="69"/>
    </row>
    <row r="385" spans="3:8" ht="15">
      <c r="C385" s="69"/>
      <c r="D385" s="69"/>
      <c r="E385" s="69"/>
      <c r="F385" s="69"/>
      <c r="G385" s="69"/>
      <c r="H385" s="69"/>
    </row>
    <row r="386" spans="3:8" ht="15">
      <c r="C386" s="69"/>
      <c r="D386" s="69"/>
      <c r="E386" s="69"/>
      <c r="F386" s="69"/>
      <c r="G386" s="69"/>
      <c r="H386" s="69"/>
    </row>
    <row r="387" spans="3:8" ht="15">
      <c r="C387" s="69"/>
      <c r="D387" s="69"/>
      <c r="E387" s="69"/>
      <c r="F387" s="69"/>
      <c r="G387" s="69"/>
      <c r="H387" s="69"/>
    </row>
    <row r="388" spans="3:8" ht="15">
      <c r="C388" s="69"/>
      <c r="D388" s="69"/>
      <c r="E388" s="69"/>
      <c r="F388" s="69"/>
      <c r="G388" s="69"/>
      <c r="H388" s="69"/>
    </row>
    <row r="389" spans="3:8" ht="15">
      <c r="C389" s="69"/>
      <c r="D389" s="69"/>
      <c r="E389" s="69"/>
      <c r="F389" s="69"/>
      <c r="G389" s="69"/>
      <c r="H389" s="69"/>
    </row>
    <row r="390" spans="3:8" ht="15">
      <c r="C390" s="69"/>
      <c r="D390" s="69"/>
      <c r="E390" s="69"/>
      <c r="F390" s="69"/>
      <c r="G390" s="69"/>
      <c r="H390" s="69"/>
    </row>
    <row r="391" spans="3:8" ht="15">
      <c r="C391" s="69"/>
      <c r="D391" s="69"/>
      <c r="E391" s="69"/>
      <c r="F391" s="69"/>
      <c r="G391" s="69"/>
      <c r="H391" s="69"/>
    </row>
    <row r="392" spans="3:8" ht="15">
      <c r="C392" s="69"/>
      <c r="D392" s="69"/>
      <c r="E392" s="69"/>
      <c r="F392" s="69"/>
      <c r="G392" s="69"/>
      <c r="H392" s="69"/>
    </row>
    <row r="393" spans="3:8" ht="15">
      <c r="C393" s="69"/>
      <c r="D393" s="69"/>
      <c r="E393" s="69"/>
      <c r="F393" s="69"/>
      <c r="G393" s="69"/>
      <c r="H393" s="69"/>
    </row>
    <row r="394" spans="3:8" ht="15">
      <c r="C394" s="69"/>
      <c r="D394" s="69"/>
      <c r="E394" s="69"/>
      <c r="F394" s="69"/>
      <c r="G394" s="69"/>
      <c r="H394" s="69"/>
    </row>
    <row r="395" spans="3:8" ht="15">
      <c r="C395" s="69"/>
      <c r="D395" s="69"/>
      <c r="E395" s="69"/>
      <c r="F395" s="69"/>
      <c r="G395" s="69"/>
      <c r="H395" s="69"/>
    </row>
    <row r="396" spans="3:8" ht="15">
      <c r="C396" s="69"/>
      <c r="D396" s="69"/>
      <c r="E396" s="69"/>
      <c r="F396" s="69"/>
      <c r="G396" s="69"/>
      <c r="H396" s="69"/>
    </row>
    <row r="397" spans="3:8" ht="15">
      <c r="C397" s="69"/>
      <c r="D397" s="69"/>
      <c r="E397" s="69"/>
      <c r="F397" s="69"/>
      <c r="G397" s="69"/>
      <c r="H397" s="69"/>
    </row>
    <row r="398" spans="3:8" ht="15">
      <c r="C398" s="69"/>
      <c r="D398" s="69"/>
      <c r="E398" s="69"/>
      <c r="F398" s="69"/>
      <c r="G398" s="69"/>
      <c r="H398" s="69"/>
    </row>
    <row r="399" spans="3:8" ht="15">
      <c r="C399" s="69"/>
      <c r="D399" s="69"/>
      <c r="E399" s="69"/>
      <c r="F399" s="69"/>
      <c r="G399" s="69"/>
      <c r="H399" s="69"/>
    </row>
    <row r="400" spans="3:8" ht="15">
      <c r="C400" s="69"/>
      <c r="D400" s="69"/>
      <c r="E400" s="69"/>
      <c r="F400" s="69"/>
      <c r="G400" s="69"/>
      <c r="H400" s="69"/>
    </row>
    <row r="401" spans="3:8" ht="15">
      <c r="C401" s="69"/>
      <c r="D401" s="69"/>
      <c r="E401" s="69"/>
      <c r="F401" s="69"/>
      <c r="G401" s="69"/>
      <c r="H401" s="69"/>
    </row>
    <row r="402" spans="3:8" ht="15">
      <c r="C402" s="69"/>
      <c r="D402" s="69"/>
      <c r="E402" s="69"/>
      <c r="F402" s="69"/>
      <c r="G402" s="69"/>
      <c r="H402" s="69"/>
    </row>
    <row r="403" spans="3:8" ht="15">
      <c r="C403" s="69"/>
      <c r="D403" s="69"/>
      <c r="E403" s="69"/>
      <c r="F403" s="69"/>
      <c r="G403" s="69"/>
      <c r="H403" s="69"/>
    </row>
    <row r="404" spans="3:8" ht="15">
      <c r="C404" s="69"/>
      <c r="D404" s="69"/>
      <c r="E404" s="69"/>
      <c r="F404" s="69"/>
      <c r="G404" s="69"/>
      <c r="H404" s="69"/>
    </row>
    <row r="405" spans="3:8" ht="15">
      <c r="C405" s="69"/>
      <c r="D405" s="69"/>
      <c r="E405" s="69"/>
      <c r="F405" s="69"/>
      <c r="G405" s="69"/>
      <c r="H405" s="69"/>
    </row>
    <row r="406" spans="3:8" ht="15">
      <c r="C406" s="69"/>
      <c r="D406" s="69"/>
      <c r="E406" s="69"/>
      <c r="F406" s="69"/>
      <c r="G406" s="69"/>
      <c r="H406" s="69"/>
    </row>
    <row r="407" spans="3:8" ht="15">
      <c r="C407" s="69"/>
      <c r="D407" s="69"/>
      <c r="E407" s="69"/>
      <c r="F407" s="69"/>
      <c r="G407" s="69"/>
      <c r="H407" s="69"/>
    </row>
    <row r="408" spans="3:8" ht="15">
      <c r="C408" s="69"/>
      <c r="D408" s="69"/>
      <c r="E408" s="69"/>
      <c r="F408" s="69"/>
      <c r="G408" s="69"/>
      <c r="H408" s="69"/>
    </row>
    <row r="409" spans="3:8" ht="15">
      <c r="C409" s="69"/>
      <c r="D409" s="69"/>
      <c r="E409" s="69"/>
      <c r="F409" s="69"/>
      <c r="G409" s="69"/>
      <c r="H409" s="69"/>
    </row>
    <row r="410" spans="3:8" ht="15">
      <c r="C410" s="69"/>
      <c r="D410" s="69"/>
      <c r="E410" s="69"/>
      <c r="F410" s="69"/>
      <c r="G410" s="69"/>
      <c r="H410" s="69"/>
    </row>
    <row r="411" spans="3:8" ht="15">
      <c r="C411" s="69"/>
      <c r="D411" s="69"/>
      <c r="E411" s="69"/>
      <c r="F411" s="69"/>
      <c r="G411" s="69"/>
      <c r="H411" s="69"/>
    </row>
    <row r="412" spans="3:8" ht="15">
      <c r="C412" s="69"/>
      <c r="D412" s="69"/>
      <c r="E412" s="69"/>
      <c r="F412" s="69"/>
      <c r="G412" s="69"/>
      <c r="H412" s="69"/>
    </row>
    <row r="413" spans="3:8" ht="15">
      <c r="C413" s="69"/>
      <c r="D413" s="69"/>
      <c r="E413" s="69"/>
      <c r="F413" s="69"/>
      <c r="G413" s="69"/>
      <c r="H413" s="69"/>
    </row>
    <row r="414" spans="3:8" ht="15">
      <c r="C414" s="69"/>
      <c r="D414" s="69"/>
      <c r="E414" s="69"/>
      <c r="F414" s="69"/>
      <c r="G414" s="69"/>
      <c r="H414" s="69"/>
    </row>
    <row r="415" spans="3:8" ht="15">
      <c r="C415" s="69"/>
      <c r="D415" s="69"/>
      <c r="E415" s="69"/>
      <c r="F415" s="69"/>
      <c r="G415" s="69"/>
      <c r="H415" s="69"/>
    </row>
    <row r="416" spans="3:8" ht="15">
      <c r="C416" s="69"/>
      <c r="D416" s="69"/>
      <c r="E416" s="69"/>
      <c r="F416" s="69"/>
      <c r="G416" s="69"/>
      <c r="H416" s="69"/>
    </row>
    <row r="417" spans="3:8" ht="15">
      <c r="C417" s="69"/>
      <c r="D417" s="69"/>
      <c r="E417" s="69"/>
      <c r="F417" s="69"/>
      <c r="G417" s="69"/>
      <c r="H417" s="69"/>
    </row>
    <row r="418" spans="3:8" ht="15">
      <c r="C418" s="69"/>
      <c r="D418" s="69"/>
      <c r="E418" s="69"/>
      <c r="F418" s="69"/>
      <c r="G418" s="69"/>
      <c r="H418" s="69"/>
    </row>
    <row r="419" spans="3:8" ht="15">
      <c r="C419" s="69"/>
      <c r="D419" s="69"/>
      <c r="E419" s="69"/>
      <c r="F419" s="69"/>
      <c r="G419" s="69"/>
      <c r="H419" s="69"/>
    </row>
    <row r="420" spans="3:8" ht="15">
      <c r="C420" s="69"/>
      <c r="D420" s="69"/>
      <c r="E420" s="69"/>
      <c r="F420" s="69"/>
      <c r="G420" s="69"/>
      <c r="H420" s="69"/>
    </row>
    <row r="421" spans="3:8" ht="15">
      <c r="C421" s="69"/>
      <c r="D421" s="69"/>
      <c r="E421" s="69"/>
      <c r="F421" s="69"/>
      <c r="G421" s="69"/>
      <c r="H421" s="69"/>
    </row>
    <row r="422" spans="3:8" ht="15">
      <c r="C422" s="69"/>
      <c r="D422" s="69"/>
      <c r="E422" s="69"/>
      <c r="F422" s="69"/>
      <c r="G422" s="69"/>
      <c r="H422" s="69"/>
    </row>
    <row r="423" spans="3:8" ht="15">
      <c r="C423" s="69"/>
      <c r="D423" s="69"/>
      <c r="E423" s="69"/>
      <c r="F423" s="69"/>
      <c r="G423" s="69"/>
      <c r="H423" s="69"/>
    </row>
    <row r="424" spans="3:8" ht="15">
      <c r="C424" s="69"/>
      <c r="D424" s="69"/>
      <c r="E424" s="69"/>
      <c r="F424" s="69"/>
      <c r="G424" s="69"/>
      <c r="H424" s="69"/>
    </row>
    <row r="425" spans="3:8" ht="15">
      <c r="C425" s="69"/>
      <c r="D425" s="69"/>
      <c r="E425" s="69"/>
      <c r="F425" s="69"/>
      <c r="G425" s="69"/>
      <c r="H425" s="69"/>
    </row>
    <row r="426" spans="3:8" ht="15">
      <c r="C426" s="69"/>
      <c r="D426" s="69"/>
      <c r="E426" s="69"/>
      <c r="F426" s="69"/>
      <c r="G426" s="69"/>
      <c r="H426" s="69"/>
    </row>
    <row r="427" spans="3:8" ht="15">
      <c r="C427" s="69"/>
      <c r="D427" s="69"/>
      <c r="E427" s="69"/>
      <c r="F427" s="69"/>
      <c r="G427" s="69"/>
      <c r="H427" s="69"/>
    </row>
    <row r="428" spans="3:8" ht="15">
      <c r="C428" s="69"/>
      <c r="D428" s="69"/>
      <c r="E428" s="69"/>
      <c r="F428" s="69"/>
      <c r="G428" s="69"/>
      <c r="H428" s="69"/>
    </row>
    <row r="429" spans="3:8" ht="15">
      <c r="C429" s="69"/>
      <c r="D429" s="69"/>
      <c r="E429" s="69"/>
      <c r="F429" s="69"/>
      <c r="G429" s="69"/>
      <c r="H429" s="69"/>
    </row>
    <row r="430" spans="3:8" ht="15">
      <c r="C430" s="69"/>
      <c r="D430" s="69"/>
      <c r="E430" s="69"/>
      <c r="F430" s="69"/>
      <c r="G430" s="69"/>
      <c r="H430" s="69"/>
    </row>
    <row r="431" spans="3:8" ht="15">
      <c r="C431" s="69"/>
      <c r="D431" s="69"/>
      <c r="E431" s="69"/>
      <c r="F431" s="69"/>
      <c r="G431" s="69"/>
      <c r="H431" s="69"/>
    </row>
    <row r="432" spans="3:8" ht="15">
      <c r="C432" s="69"/>
      <c r="D432" s="69"/>
      <c r="E432" s="69"/>
      <c r="F432" s="69"/>
      <c r="G432" s="69"/>
      <c r="H432" s="69"/>
    </row>
    <row r="433" spans="3:8" ht="15">
      <c r="C433" s="69"/>
      <c r="D433" s="69"/>
      <c r="E433" s="69"/>
      <c r="F433" s="69"/>
      <c r="G433" s="69"/>
      <c r="H433" s="69"/>
    </row>
    <row r="434" spans="3:8" ht="15">
      <c r="C434" s="69"/>
      <c r="D434" s="69"/>
      <c r="E434" s="69"/>
      <c r="F434" s="69"/>
      <c r="G434" s="69"/>
      <c r="H434" s="69"/>
    </row>
    <row r="435" spans="3:8" ht="15">
      <c r="C435" s="69"/>
      <c r="D435" s="69"/>
      <c r="E435" s="69"/>
      <c r="F435" s="69"/>
      <c r="G435" s="69"/>
      <c r="H435" s="69"/>
    </row>
    <row r="436" spans="3:8" ht="15">
      <c r="C436" s="69"/>
      <c r="D436" s="69"/>
      <c r="E436" s="69"/>
      <c r="F436" s="69"/>
      <c r="G436" s="69"/>
      <c r="H436" s="69"/>
    </row>
    <row r="437" spans="3:8" ht="15">
      <c r="C437" s="69"/>
      <c r="D437" s="69"/>
      <c r="E437" s="69"/>
      <c r="F437" s="69"/>
      <c r="G437" s="69"/>
      <c r="H437" s="69"/>
    </row>
    <row r="438" spans="3:8" ht="15">
      <c r="C438" s="69"/>
      <c r="D438" s="69"/>
      <c r="E438" s="69"/>
      <c r="F438" s="69"/>
      <c r="G438" s="69"/>
      <c r="H438" s="69"/>
    </row>
    <row r="439" spans="3:8" ht="15">
      <c r="C439" s="69"/>
      <c r="D439" s="69"/>
      <c r="E439" s="69"/>
      <c r="F439" s="69"/>
      <c r="G439" s="69"/>
      <c r="H439" s="69"/>
    </row>
    <row r="440" spans="3:8" ht="15">
      <c r="C440" s="69"/>
      <c r="D440" s="69"/>
      <c r="E440" s="69"/>
      <c r="F440" s="69"/>
      <c r="G440" s="69"/>
      <c r="H440" s="69"/>
    </row>
    <row r="441" spans="3:8" ht="15">
      <c r="C441" s="69"/>
      <c r="D441" s="69"/>
      <c r="E441" s="69"/>
      <c r="F441" s="69"/>
      <c r="G441" s="69"/>
      <c r="H441" s="69"/>
    </row>
    <row r="442" spans="3:8" ht="15">
      <c r="C442" s="69"/>
      <c r="D442" s="69"/>
      <c r="E442" s="69"/>
      <c r="F442" s="69"/>
      <c r="G442" s="69"/>
      <c r="H442" s="69"/>
    </row>
    <row r="443" spans="3:8" ht="15">
      <c r="C443" s="69"/>
      <c r="D443" s="69"/>
      <c r="E443" s="69"/>
      <c r="F443" s="69"/>
      <c r="G443" s="69"/>
      <c r="H443" s="69"/>
    </row>
    <row r="444" spans="3:8" ht="15">
      <c r="C444" s="69"/>
      <c r="D444" s="69"/>
      <c r="E444" s="69"/>
      <c r="F444" s="69"/>
      <c r="G444" s="69"/>
      <c r="H444" s="69"/>
    </row>
    <row r="445" spans="3:8" ht="15">
      <c r="C445" s="69"/>
      <c r="D445" s="69"/>
      <c r="E445" s="69"/>
      <c r="F445" s="69"/>
      <c r="G445" s="69"/>
      <c r="H445" s="69"/>
    </row>
    <row r="446" spans="3:8" ht="15">
      <c r="C446" s="69"/>
      <c r="D446" s="69"/>
      <c r="E446" s="69"/>
      <c r="F446" s="69"/>
      <c r="G446" s="69"/>
      <c r="H446" s="69"/>
    </row>
    <row r="447" spans="3:8" ht="15">
      <c r="C447" s="69"/>
      <c r="D447" s="69"/>
      <c r="E447" s="69"/>
      <c r="F447" s="69"/>
      <c r="G447" s="69"/>
      <c r="H447" s="69"/>
    </row>
    <row r="448" spans="3:8" ht="15">
      <c r="C448" s="69"/>
      <c r="D448" s="69"/>
      <c r="E448" s="69"/>
      <c r="F448" s="69"/>
      <c r="G448" s="69"/>
      <c r="H448" s="69"/>
    </row>
    <row r="449" spans="3:8" ht="15">
      <c r="C449" s="69"/>
      <c r="D449" s="69"/>
      <c r="E449" s="69"/>
      <c r="F449" s="69"/>
      <c r="G449" s="69"/>
      <c r="H449" s="69"/>
    </row>
    <row r="450" spans="3:8" ht="15">
      <c r="C450" s="69"/>
      <c r="D450" s="69"/>
      <c r="E450" s="69"/>
      <c r="F450" s="69"/>
      <c r="G450" s="69"/>
      <c r="H450" s="69"/>
    </row>
    <row r="451" spans="3:8" ht="15">
      <c r="C451" s="69"/>
      <c r="D451" s="69"/>
      <c r="E451" s="69"/>
      <c r="F451" s="69"/>
      <c r="G451" s="69"/>
      <c r="H451" s="69"/>
    </row>
    <row r="452" spans="3:8" ht="15">
      <c r="C452" s="69"/>
      <c r="D452" s="69"/>
      <c r="E452" s="69"/>
      <c r="F452" s="69"/>
      <c r="G452" s="69"/>
      <c r="H452" s="69"/>
    </row>
    <row r="453" spans="3:8" ht="15">
      <c r="C453" s="69"/>
      <c r="D453" s="69"/>
      <c r="E453" s="69"/>
      <c r="F453" s="69"/>
      <c r="G453" s="69"/>
      <c r="H453" s="69"/>
    </row>
    <row r="454" spans="3:8" ht="15">
      <c r="C454" s="69"/>
      <c r="D454" s="69"/>
      <c r="E454" s="69"/>
      <c r="F454" s="69"/>
      <c r="G454" s="69"/>
      <c r="H454" s="69"/>
    </row>
    <row r="455" spans="3:8" ht="15">
      <c r="C455" s="69"/>
      <c r="D455" s="69"/>
      <c r="E455" s="69"/>
      <c r="F455" s="69"/>
      <c r="G455" s="69"/>
      <c r="H455" s="69"/>
    </row>
    <row r="456" spans="3:8" ht="15">
      <c r="C456" s="69"/>
      <c r="D456" s="69"/>
      <c r="E456" s="69"/>
      <c r="F456" s="69"/>
      <c r="G456" s="69"/>
      <c r="H456" s="69"/>
    </row>
    <row r="457" spans="3:8" ht="15">
      <c r="C457" s="69"/>
      <c r="D457" s="69"/>
      <c r="E457" s="69"/>
      <c r="F457" s="69"/>
      <c r="G457" s="69"/>
      <c r="H457" s="69"/>
    </row>
    <row r="458" spans="3:8" ht="15">
      <c r="C458" s="69"/>
      <c r="D458" s="69"/>
      <c r="E458" s="69"/>
      <c r="F458" s="69"/>
      <c r="G458" s="69"/>
      <c r="H458" s="69"/>
    </row>
    <row r="459" spans="3:8" ht="15">
      <c r="C459" s="69"/>
      <c r="D459" s="69"/>
      <c r="E459" s="69"/>
      <c r="F459" s="69"/>
      <c r="G459" s="69"/>
      <c r="H459" s="69"/>
    </row>
    <row r="460" spans="3:8" ht="15">
      <c r="C460" s="69"/>
      <c r="D460" s="69"/>
      <c r="E460" s="69"/>
      <c r="F460" s="69"/>
      <c r="G460" s="69"/>
      <c r="H460" s="69"/>
    </row>
    <row r="461" spans="3:8" ht="15">
      <c r="C461" s="69"/>
      <c r="D461" s="69"/>
      <c r="E461" s="69"/>
      <c r="F461" s="69"/>
      <c r="G461" s="69"/>
      <c r="H461" s="69"/>
    </row>
    <row r="462" spans="3:8" ht="15">
      <c r="C462" s="69"/>
      <c r="D462" s="69"/>
      <c r="E462" s="69"/>
      <c r="F462" s="69"/>
      <c r="G462" s="69"/>
      <c r="H462" s="69"/>
    </row>
    <row r="463" spans="3:8" ht="15">
      <c r="C463" s="69"/>
      <c r="D463" s="69"/>
      <c r="E463" s="69"/>
      <c r="F463" s="69"/>
      <c r="G463" s="69"/>
      <c r="H463" s="69"/>
    </row>
    <row r="464" spans="3:8" ht="15">
      <c r="C464" s="69"/>
      <c r="D464" s="69"/>
      <c r="E464" s="69"/>
      <c r="F464" s="69"/>
      <c r="G464" s="69"/>
      <c r="H464" s="69"/>
    </row>
    <row r="465" spans="3:8" ht="15">
      <c r="C465" s="69"/>
      <c r="D465" s="69"/>
      <c r="E465" s="69"/>
      <c r="F465" s="69"/>
      <c r="G465" s="69"/>
      <c r="H465" s="69"/>
    </row>
    <row r="466" spans="3:8" ht="15">
      <c r="C466" s="69"/>
      <c r="D466" s="69"/>
      <c r="E466" s="69"/>
      <c r="F466" s="69"/>
      <c r="G466" s="69"/>
      <c r="H466" s="69"/>
    </row>
    <row r="467" spans="3:8" ht="15">
      <c r="C467" s="69"/>
      <c r="D467" s="69"/>
      <c r="E467" s="69"/>
      <c r="F467" s="69"/>
      <c r="G467" s="69"/>
      <c r="H467" s="69"/>
    </row>
    <row r="468" spans="3:8" ht="15">
      <c r="C468" s="69"/>
      <c r="D468" s="69"/>
      <c r="E468" s="69"/>
      <c r="F468" s="69"/>
      <c r="G468" s="69"/>
      <c r="H468" s="69"/>
    </row>
    <row r="469" spans="3:8" ht="15">
      <c r="C469" s="69"/>
      <c r="D469" s="69"/>
      <c r="E469" s="69"/>
      <c r="F469" s="69"/>
      <c r="G469" s="69"/>
      <c r="H469" s="69"/>
    </row>
    <row r="470" spans="3:8" ht="15">
      <c r="C470" s="69"/>
      <c r="D470" s="69"/>
      <c r="E470" s="69"/>
      <c r="F470" s="69"/>
      <c r="G470" s="69"/>
      <c r="H470" s="69"/>
    </row>
    <row r="471" spans="3:8" ht="15">
      <c r="C471" s="69"/>
      <c r="D471" s="69"/>
      <c r="E471" s="69"/>
      <c r="F471" s="69"/>
      <c r="G471" s="69"/>
      <c r="H471" s="69"/>
    </row>
    <row r="472" spans="3:8" ht="15">
      <c r="C472" s="69"/>
      <c r="D472" s="69"/>
      <c r="E472" s="69"/>
      <c r="F472" s="69"/>
      <c r="G472" s="69"/>
      <c r="H472" s="69"/>
    </row>
    <row r="473" spans="3:8" ht="15">
      <c r="C473" s="69"/>
      <c r="D473" s="69"/>
      <c r="E473" s="69"/>
      <c r="F473" s="69"/>
      <c r="G473" s="69"/>
      <c r="H473" s="69"/>
    </row>
    <row r="474" spans="3:8" ht="15">
      <c r="C474" s="69"/>
      <c r="D474" s="69"/>
      <c r="E474" s="69"/>
      <c r="F474" s="69"/>
      <c r="G474" s="69"/>
      <c r="H474" s="69"/>
    </row>
    <row r="475" spans="3:8" ht="15">
      <c r="C475" s="69"/>
      <c r="D475" s="69"/>
      <c r="E475" s="69"/>
      <c r="F475" s="69"/>
      <c r="G475" s="69"/>
      <c r="H475" s="69"/>
    </row>
    <row r="476" spans="3:8" ht="15">
      <c r="C476" s="69"/>
      <c r="D476" s="69"/>
      <c r="E476" s="69"/>
      <c r="F476" s="69"/>
      <c r="G476" s="69"/>
      <c r="H476" s="69"/>
    </row>
    <row r="477" spans="3:8" ht="15">
      <c r="C477" s="69"/>
      <c r="D477" s="69"/>
      <c r="E477" s="69"/>
      <c r="F477" s="69"/>
      <c r="G477" s="69"/>
      <c r="H477" s="69"/>
    </row>
    <row r="478" spans="3:8" ht="15">
      <c r="C478" s="69"/>
      <c r="D478" s="69"/>
      <c r="E478" s="69"/>
      <c r="F478" s="69"/>
      <c r="G478" s="69"/>
      <c r="H478" s="69"/>
    </row>
    <row r="479" spans="3:8" ht="15">
      <c r="C479" s="69"/>
      <c r="D479" s="69"/>
      <c r="E479" s="69"/>
      <c r="F479" s="69"/>
      <c r="G479" s="69"/>
      <c r="H479" s="69"/>
    </row>
    <row r="480" spans="3:8" ht="15">
      <c r="C480" s="69"/>
      <c r="D480" s="69"/>
      <c r="E480" s="69"/>
      <c r="F480" s="69"/>
      <c r="G480" s="69"/>
      <c r="H480" s="69"/>
    </row>
    <row r="481" spans="3:8" ht="15">
      <c r="C481" s="69"/>
      <c r="D481" s="69"/>
      <c r="E481" s="69"/>
      <c r="F481" s="69"/>
      <c r="G481" s="69"/>
      <c r="H481" s="69"/>
    </row>
    <row r="482" spans="3:8" ht="15">
      <c r="C482" s="69"/>
      <c r="D482" s="69"/>
      <c r="E482" s="69"/>
      <c r="F482" s="69"/>
      <c r="G482" s="69"/>
      <c r="H482" s="69"/>
    </row>
    <row r="483" spans="3:8" ht="15">
      <c r="C483" s="69"/>
      <c r="D483" s="69"/>
      <c r="E483" s="69"/>
      <c r="F483" s="69"/>
      <c r="G483" s="69"/>
      <c r="H483" s="69"/>
    </row>
    <row r="484" spans="3:8" ht="15">
      <c r="C484" s="69"/>
      <c r="D484" s="69"/>
      <c r="E484" s="69"/>
      <c r="F484" s="69"/>
      <c r="G484" s="69"/>
      <c r="H484" s="69"/>
    </row>
    <row r="485" spans="3:8" ht="15">
      <c r="C485" s="69"/>
      <c r="D485" s="69"/>
      <c r="E485" s="69"/>
      <c r="F485" s="69"/>
      <c r="G485" s="69"/>
      <c r="H485" s="69"/>
    </row>
    <row r="486" spans="3:8" ht="15">
      <c r="C486" s="69"/>
      <c r="D486" s="69"/>
      <c r="E486" s="69"/>
      <c r="F486" s="69"/>
      <c r="G486" s="69"/>
      <c r="H486" s="69"/>
    </row>
    <row r="487" spans="3:8" ht="15">
      <c r="C487" s="69"/>
      <c r="D487" s="69"/>
      <c r="E487" s="69"/>
      <c r="F487" s="69"/>
      <c r="G487" s="69"/>
      <c r="H487" s="69"/>
    </row>
    <row r="488" spans="3:8" ht="15">
      <c r="C488" s="69"/>
      <c r="D488" s="69"/>
      <c r="E488" s="69"/>
      <c r="F488" s="69"/>
      <c r="G488" s="69"/>
      <c r="H488" s="69"/>
    </row>
    <row r="489" spans="3:8" ht="15">
      <c r="C489" s="69"/>
      <c r="D489" s="69"/>
      <c r="E489" s="69"/>
      <c r="F489" s="69"/>
      <c r="G489" s="69"/>
      <c r="H489" s="69"/>
    </row>
    <row r="490" spans="3:8" ht="15">
      <c r="C490" s="69"/>
      <c r="D490" s="69"/>
      <c r="E490" s="69"/>
      <c r="F490" s="69"/>
      <c r="G490" s="69"/>
      <c r="H490" s="69"/>
    </row>
    <row r="491" spans="3:8" ht="15">
      <c r="C491" s="69"/>
      <c r="D491" s="69"/>
      <c r="E491" s="69"/>
      <c r="F491" s="69"/>
      <c r="G491" s="69"/>
      <c r="H491" s="69"/>
    </row>
    <row r="492" spans="3:8" ht="15">
      <c r="C492" s="69"/>
      <c r="D492" s="69"/>
      <c r="E492" s="69"/>
      <c r="F492" s="69"/>
      <c r="G492" s="69"/>
      <c r="H492" s="69"/>
    </row>
    <row r="493" spans="3:8" ht="15">
      <c r="C493" s="69"/>
      <c r="D493" s="69"/>
      <c r="E493" s="69"/>
      <c r="F493" s="69"/>
      <c r="G493" s="69"/>
      <c r="H493" s="69"/>
    </row>
    <row r="494" spans="3:8" ht="15">
      <c r="C494" s="69"/>
      <c r="D494" s="69"/>
      <c r="E494" s="69"/>
      <c r="F494" s="69"/>
      <c r="G494" s="69"/>
      <c r="H494" s="69"/>
    </row>
    <row r="495" spans="3:8" ht="15">
      <c r="C495" s="69"/>
      <c r="D495" s="69"/>
      <c r="E495" s="69"/>
      <c r="F495" s="69"/>
      <c r="G495" s="69"/>
      <c r="H495" s="69"/>
    </row>
    <row r="496" spans="3:8" ht="15">
      <c r="C496" s="69"/>
      <c r="D496" s="69"/>
      <c r="E496" s="69"/>
      <c r="F496" s="69"/>
      <c r="G496" s="69"/>
      <c r="H496" s="69"/>
    </row>
    <row r="497" spans="3:8" ht="15">
      <c r="C497" s="69"/>
      <c r="D497" s="69"/>
      <c r="E497" s="69"/>
      <c r="F497" s="69"/>
      <c r="G497" s="69"/>
      <c r="H497" s="69"/>
    </row>
    <row r="498" spans="3:8" ht="15">
      <c r="C498" s="69"/>
      <c r="D498" s="69"/>
      <c r="E498" s="69"/>
      <c r="F498" s="69"/>
      <c r="G498" s="69"/>
      <c r="H498" s="69"/>
    </row>
    <row r="499" spans="3:8" ht="15">
      <c r="C499" s="69"/>
      <c r="D499" s="69"/>
      <c r="E499" s="69"/>
      <c r="F499" s="69"/>
      <c r="G499" s="69"/>
      <c r="H499" s="69"/>
    </row>
    <row r="500" spans="3:8" ht="15">
      <c r="C500" s="69"/>
      <c r="D500" s="69"/>
      <c r="E500" s="69"/>
      <c r="F500" s="69"/>
      <c r="G500" s="69"/>
      <c r="H500" s="69"/>
    </row>
    <row r="501" spans="3:8" ht="15">
      <c r="C501" s="69"/>
      <c r="D501" s="69"/>
      <c r="E501" s="69"/>
      <c r="F501" s="69"/>
      <c r="G501" s="69"/>
      <c r="H501" s="69"/>
    </row>
    <row r="502" spans="3:8" ht="15">
      <c r="C502" s="69"/>
      <c r="D502" s="69"/>
      <c r="E502" s="69"/>
      <c r="F502" s="69"/>
      <c r="G502" s="69"/>
      <c r="H502" s="69"/>
    </row>
    <row r="503" spans="3:8" ht="15">
      <c r="C503" s="69"/>
      <c r="D503" s="69"/>
      <c r="E503" s="69"/>
      <c r="F503" s="69"/>
      <c r="G503" s="69"/>
      <c r="H503" s="69"/>
    </row>
    <row r="504" spans="3:8" ht="15">
      <c r="C504" s="69"/>
      <c r="D504" s="69"/>
      <c r="E504" s="69"/>
      <c r="F504" s="69"/>
      <c r="G504" s="69"/>
      <c r="H504" s="69"/>
    </row>
    <row r="505" spans="3:8" ht="15">
      <c r="C505" s="69"/>
      <c r="D505" s="69"/>
      <c r="E505" s="69"/>
      <c r="F505" s="69"/>
      <c r="G505" s="69"/>
      <c r="H505" s="69"/>
    </row>
    <row r="506" spans="3:8" ht="15">
      <c r="C506" s="69"/>
      <c r="D506" s="69"/>
      <c r="E506" s="69"/>
      <c r="F506" s="69"/>
      <c r="G506" s="69"/>
      <c r="H506" s="69"/>
    </row>
    <row r="507" spans="3:8" ht="15">
      <c r="C507" s="69"/>
      <c r="D507" s="69"/>
      <c r="E507" s="69"/>
      <c r="F507" s="69"/>
      <c r="G507" s="69"/>
      <c r="H507" s="69"/>
    </row>
    <row r="508" spans="3:8" ht="15">
      <c r="C508" s="69"/>
      <c r="D508" s="69"/>
      <c r="E508" s="69"/>
      <c r="F508" s="69"/>
      <c r="G508" s="69"/>
      <c r="H508" s="69"/>
    </row>
    <row r="509" spans="3:8" ht="15">
      <c r="C509" s="69"/>
      <c r="D509" s="69"/>
      <c r="E509" s="69"/>
      <c r="F509" s="69"/>
      <c r="G509" s="69"/>
      <c r="H509" s="69"/>
    </row>
    <row r="510" spans="3:8" ht="15">
      <c r="C510" s="69"/>
      <c r="D510" s="69"/>
      <c r="E510" s="69"/>
      <c r="F510" s="69"/>
      <c r="G510" s="69"/>
      <c r="H510" s="69"/>
    </row>
    <row r="511" spans="3:8" ht="15">
      <c r="C511" s="69"/>
      <c r="D511" s="69"/>
      <c r="E511" s="69"/>
      <c r="F511" s="69"/>
      <c r="G511" s="69"/>
      <c r="H511" s="69"/>
    </row>
    <row r="512" spans="3:8" ht="15">
      <c r="C512" s="69"/>
      <c r="D512" s="69"/>
      <c r="E512" s="69"/>
      <c r="F512" s="69"/>
      <c r="G512" s="69"/>
      <c r="H512" s="69"/>
    </row>
    <row r="513" spans="3:8" ht="15">
      <c r="C513" s="69"/>
      <c r="D513" s="69"/>
      <c r="E513" s="69"/>
      <c r="F513" s="69"/>
      <c r="G513" s="69"/>
      <c r="H513" s="69"/>
    </row>
    <row r="514" spans="3:8" ht="15">
      <c r="C514" s="69"/>
      <c r="D514" s="69"/>
      <c r="E514" s="69"/>
      <c r="F514" s="69"/>
      <c r="G514" s="69"/>
      <c r="H514" s="69"/>
    </row>
    <row r="515" spans="3:8" ht="15">
      <c r="C515" s="69"/>
      <c r="D515" s="69"/>
      <c r="E515" s="69"/>
      <c r="F515" s="69"/>
      <c r="G515" s="69"/>
      <c r="H515" s="69"/>
    </row>
    <row r="516" spans="3:8" ht="15">
      <c r="C516" s="69"/>
      <c r="D516" s="69"/>
      <c r="E516" s="69"/>
      <c r="F516" s="69"/>
      <c r="G516" s="69"/>
      <c r="H516" s="69"/>
    </row>
    <row r="517" spans="3:8" ht="15">
      <c r="C517" s="69"/>
      <c r="D517" s="69"/>
      <c r="E517" s="69"/>
      <c r="F517" s="69"/>
      <c r="G517" s="69"/>
      <c r="H517" s="69"/>
    </row>
    <row r="518" spans="3:8" ht="15">
      <c r="C518" s="69"/>
      <c r="D518" s="69"/>
      <c r="E518" s="69"/>
      <c r="F518" s="69"/>
      <c r="G518" s="69"/>
      <c r="H518" s="69"/>
    </row>
    <row r="519" spans="3:8" ht="15">
      <c r="C519" s="69"/>
      <c r="D519" s="69"/>
      <c r="E519" s="69"/>
      <c r="F519" s="69"/>
      <c r="G519" s="69"/>
      <c r="H519" s="69"/>
    </row>
    <row r="520" spans="3:8" ht="15">
      <c r="C520" s="69"/>
      <c r="D520" s="69"/>
      <c r="E520" s="69"/>
      <c r="F520" s="69"/>
      <c r="G520" s="69"/>
      <c r="H520" s="69"/>
    </row>
    <row r="521" spans="3:8" ht="15">
      <c r="C521" s="69"/>
      <c r="D521" s="69"/>
      <c r="E521" s="69"/>
      <c r="F521" s="69"/>
      <c r="G521" s="69"/>
      <c r="H521" s="69"/>
    </row>
    <row r="522" spans="3:8" ht="15">
      <c r="C522" s="69"/>
      <c r="D522" s="69"/>
      <c r="E522" s="69"/>
      <c r="F522" s="69"/>
      <c r="G522" s="69"/>
      <c r="H522" s="69"/>
    </row>
    <row r="523" spans="3:8" ht="15">
      <c r="C523" s="69"/>
      <c r="D523" s="69"/>
      <c r="E523" s="69"/>
      <c r="F523" s="69"/>
      <c r="G523" s="69"/>
      <c r="H523" s="69"/>
    </row>
    <row r="524" spans="3:8" ht="15">
      <c r="C524" s="69"/>
      <c r="D524" s="69"/>
      <c r="E524" s="69"/>
      <c r="F524" s="69"/>
      <c r="G524" s="69"/>
      <c r="H524" s="69"/>
    </row>
    <row r="525" spans="3:8" ht="15">
      <c r="C525" s="69"/>
      <c r="D525" s="69"/>
      <c r="E525" s="69"/>
      <c r="F525" s="69"/>
      <c r="G525" s="69"/>
      <c r="H525" s="69"/>
    </row>
    <row r="526" spans="3:8" ht="15">
      <c r="C526" s="69"/>
      <c r="D526" s="69"/>
      <c r="E526" s="69"/>
      <c r="F526" s="69"/>
      <c r="G526" s="69"/>
      <c r="H526" s="69"/>
    </row>
    <row r="527" spans="3:8" ht="15">
      <c r="C527" s="69"/>
      <c r="D527" s="69"/>
      <c r="E527" s="69"/>
      <c r="F527" s="69"/>
      <c r="G527" s="69"/>
      <c r="H527" s="69"/>
    </row>
    <row r="528" spans="3:8" ht="15">
      <c r="C528" s="69"/>
      <c r="D528" s="69"/>
      <c r="E528" s="69"/>
      <c r="F528" s="69"/>
      <c r="G528" s="69"/>
      <c r="H528" s="69"/>
    </row>
    <row r="529" spans="3:8" ht="15">
      <c r="C529" s="69"/>
      <c r="D529" s="69"/>
      <c r="E529" s="69"/>
      <c r="F529" s="69"/>
      <c r="G529" s="69"/>
      <c r="H529" s="69"/>
    </row>
    <row r="530" spans="3:8" ht="15">
      <c r="C530" s="69"/>
      <c r="D530" s="69"/>
      <c r="E530" s="69"/>
      <c r="F530" s="69"/>
      <c r="G530" s="69"/>
      <c r="H530" s="69"/>
    </row>
    <row r="531" spans="3:8" ht="15">
      <c r="C531" s="69"/>
      <c r="D531" s="69"/>
      <c r="E531" s="69"/>
      <c r="F531" s="69"/>
      <c r="G531" s="69"/>
      <c r="H531" s="69"/>
    </row>
    <row r="532" spans="3:8" ht="15">
      <c r="C532" s="69"/>
      <c r="D532" s="69"/>
      <c r="E532" s="69"/>
      <c r="F532" s="69"/>
      <c r="G532" s="69"/>
      <c r="H532" s="69"/>
    </row>
    <row r="533" spans="3:8" ht="15">
      <c r="C533" s="69"/>
      <c r="D533" s="69"/>
      <c r="E533" s="69"/>
      <c r="F533" s="69"/>
      <c r="G533" s="69"/>
      <c r="H533" s="69"/>
    </row>
    <row r="534" spans="3:8" ht="15">
      <c r="C534" s="69"/>
      <c r="D534" s="69"/>
      <c r="E534" s="69"/>
      <c r="F534" s="69"/>
      <c r="G534" s="69"/>
      <c r="H534" s="69"/>
    </row>
    <row r="535" spans="3:8" ht="15">
      <c r="C535" s="69"/>
      <c r="D535" s="69"/>
      <c r="E535" s="69"/>
      <c r="F535" s="69"/>
      <c r="G535" s="69"/>
      <c r="H535" s="69"/>
    </row>
    <row r="536" spans="3:8" ht="15">
      <c r="C536" s="69"/>
      <c r="D536" s="69"/>
      <c r="E536" s="69"/>
      <c r="F536" s="69"/>
      <c r="G536" s="69"/>
      <c r="H536" s="69"/>
    </row>
    <row r="537" spans="3:8" ht="15">
      <c r="C537" s="69"/>
      <c r="D537" s="69"/>
      <c r="E537" s="69"/>
      <c r="F537" s="69"/>
      <c r="G537" s="69"/>
      <c r="H537" s="69"/>
    </row>
    <row r="538" spans="3:8" ht="15">
      <c r="C538" s="69"/>
      <c r="D538" s="69"/>
      <c r="E538" s="69"/>
      <c r="F538" s="69"/>
      <c r="G538" s="69"/>
      <c r="H538" s="69"/>
    </row>
    <row r="539" spans="3:8" ht="15">
      <c r="C539" s="69"/>
      <c r="D539" s="69"/>
      <c r="E539" s="69"/>
      <c r="F539" s="69"/>
      <c r="G539" s="69"/>
      <c r="H539" s="69"/>
    </row>
    <row r="540" spans="3:8" ht="15">
      <c r="C540" s="69"/>
      <c r="D540" s="69"/>
      <c r="E540" s="69"/>
      <c r="F540" s="69"/>
      <c r="G540" s="69"/>
      <c r="H540" s="69"/>
    </row>
    <row r="541" spans="3:8" ht="15">
      <c r="C541" s="69"/>
      <c r="D541" s="69"/>
      <c r="E541" s="69"/>
      <c r="F541" s="69"/>
      <c r="G541" s="69"/>
      <c r="H541" s="69"/>
    </row>
    <row r="542" spans="3:8" ht="15">
      <c r="C542" s="69"/>
      <c r="D542" s="69"/>
      <c r="E542" s="69"/>
      <c r="F542" s="69"/>
      <c r="G542" s="69"/>
      <c r="H542" s="69"/>
    </row>
    <row r="543" spans="3:8" ht="15">
      <c r="C543" s="69"/>
      <c r="D543" s="69"/>
      <c r="E543" s="69"/>
      <c r="F543" s="69"/>
      <c r="G543" s="69"/>
      <c r="H543" s="69"/>
    </row>
    <row r="544" spans="3:8" ht="15">
      <c r="C544" s="69"/>
      <c r="D544" s="69"/>
      <c r="E544" s="69"/>
      <c r="F544" s="69"/>
      <c r="G544" s="69"/>
      <c r="H544" s="69"/>
    </row>
    <row r="545" spans="3:8" ht="15">
      <c r="C545" s="69"/>
      <c r="D545" s="69"/>
      <c r="E545" s="69"/>
      <c r="F545" s="69"/>
      <c r="G545" s="69"/>
      <c r="H545" s="69"/>
    </row>
    <row r="546" spans="3:8" ht="15">
      <c r="C546" s="69"/>
      <c r="D546" s="69"/>
      <c r="E546" s="69"/>
      <c r="F546" s="69"/>
      <c r="G546" s="69"/>
      <c r="H546" s="69"/>
    </row>
    <row r="547" spans="3:8" ht="15">
      <c r="C547" s="69"/>
      <c r="D547" s="69"/>
      <c r="E547" s="69"/>
      <c r="F547" s="69"/>
      <c r="G547" s="69"/>
      <c r="H547" s="69"/>
    </row>
    <row r="548" spans="3:8" ht="15">
      <c r="C548" s="69"/>
      <c r="D548" s="69"/>
      <c r="E548" s="69"/>
      <c r="F548" s="69"/>
      <c r="G548" s="69"/>
      <c r="H548" s="69"/>
    </row>
    <row r="549" spans="3:8" ht="15">
      <c r="C549" s="69"/>
      <c r="D549" s="69"/>
      <c r="E549" s="69"/>
      <c r="F549" s="69"/>
      <c r="G549" s="69"/>
      <c r="H549" s="69"/>
    </row>
    <row r="550" spans="3:8" ht="15">
      <c r="C550" s="69"/>
      <c r="D550" s="69"/>
      <c r="E550" s="69"/>
      <c r="F550" s="69"/>
      <c r="G550" s="69"/>
      <c r="H550" s="69"/>
    </row>
    <row r="551" spans="3:8" ht="15">
      <c r="C551" s="69"/>
      <c r="D551" s="69"/>
      <c r="E551" s="69"/>
      <c r="F551" s="69"/>
      <c r="G551" s="69"/>
      <c r="H551" s="69"/>
    </row>
    <row r="552" spans="3:8" ht="15">
      <c r="C552" s="69"/>
      <c r="D552" s="69"/>
      <c r="E552" s="69"/>
      <c r="F552" s="69"/>
      <c r="G552" s="69"/>
      <c r="H552" s="69"/>
    </row>
    <row r="553" spans="3:8" ht="15">
      <c r="C553" s="69"/>
      <c r="D553" s="69"/>
      <c r="E553" s="69"/>
      <c r="F553" s="69"/>
      <c r="G553" s="69"/>
      <c r="H553" s="69"/>
    </row>
    <row r="554" spans="3:8" ht="15">
      <c r="C554" s="69"/>
      <c r="D554" s="69"/>
      <c r="E554" s="69"/>
      <c r="F554" s="69"/>
      <c r="G554" s="69"/>
      <c r="H554" s="69"/>
    </row>
    <row r="555" spans="3:8" ht="15">
      <c r="C555" s="69"/>
      <c r="D555" s="69"/>
      <c r="E555" s="69"/>
      <c r="F555" s="69"/>
      <c r="G555" s="69"/>
      <c r="H555" s="69"/>
    </row>
    <row r="556" spans="3:8" ht="15">
      <c r="C556" s="69"/>
      <c r="D556" s="69"/>
      <c r="E556" s="69"/>
      <c r="F556" s="69"/>
      <c r="G556" s="69"/>
      <c r="H556" s="69"/>
    </row>
    <row r="557" spans="3:8" ht="15">
      <c r="C557" s="69"/>
      <c r="D557" s="69"/>
      <c r="E557" s="69"/>
      <c r="F557" s="69"/>
      <c r="G557" s="69"/>
      <c r="H557" s="69"/>
    </row>
    <row r="558" spans="3:8" ht="15">
      <c r="C558" s="69"/>
      <c r="D558" s="69"/>
      <c r="E558" s="69"/>
      <c r="F558" s="69"/>
      <c r="G558" s="69"/>
      <c r="H558" s="69"/>
    </row>
    <row r="559" spans="3:8" ht="15">
      <c r="C559" s="69"/>
      <c r="D559" s="69"/>
      <c r="E559" s="69"/>
      <c r="F559" s="69"/>
      <c r="G559" s="69"/>
      <c r="H559" s="69"/>
    </row>
    <row r="560" spans="3:8" ht="15">
      <c r="C560" s="69"/>
      <c r="D560" s="69"/>
      <c r="E560" s="69"/>
      <c r="F560" s="69"/>
      <c r="G560" s="69"/>
      <c r="H560" s="69"/>
    </row>
    <row r="561" spans="3:8" ht="15">
      <c r="C561" s="69"/>
      <c r="D561" s="69"/>
      <c r="E561" s="69"/>
      <c r="F561" s="69"/>
      <c r="G561" s="69"/>
      <c r="H561" s="69"/>
    </row>
    <row r="562" spans="3:8" ht="15">
      <c r="C562" s="69"/>
      <c r="D562" s="69"/>
      <c r="E562" s="69"/>
      <c r="F562" s="69"/>
      <c r="G562" s="69"/>
      <c r="H562" s="69"/>
    </row>
    <row r="563" spans="3:8" ht="15">
      <c r="C563" s="69"/>
      <c r="D563" s="69"/>
      <c r="E563" s="69"/>
      <c r="F563" s="69"/>
      <c r="G563" s="69"/>
      <c r="H563" s="69"/>
    </row>
    <row r="564" spans="3:8" ht="15">
      <c r="C564" s="69"/>
      <c r="D564" s="69"/>
      <c r="E564" s="69"/>
      <c r="F564" s="69"/>
      <c r="G564" s="69"/>
      <c r="H564" s="69"/>
    </row>
    <row r="565" spans="3:8" ht="15">
      <c r="C565" s="69"/>
      <c r="D565" s="69"/>
      <c r="E565" s="69"/>
      <c r="F565" s="69"/>
      <c r="G565" s="69"/>
      <c r="H565" s="69"/>
    </row>
    <row r="566" spans="3:8" ht="15">
      <c r="C566" s="69"/>
      <c r="D566" s="69"/>
      <c r="E566" s="69"/>
      <c r="F566" s="69"/>
      <c r="G566" s="69"/>
      <c r="H566" s="69"/>
    </row>
    <row r="567" spans="3:8" ht="15">
      <c r="C567" s="69"/>
      <c r="D567" s="69"/>
      <c r="E567" s="69"/>
      <c r="F567" s="69"/>
      <c r="G567" s="69"/>
      <c r="H567" s="69"/>
    </row>
    <row r="568" spans="3:8" ht="15">
      <c r="C568" s="69"/>
      <c r="D568" s="69"/>
      <c r="E568" s="69"/>
      <c r="F568" s="69"/>
      <c r="G568" s="69"/>
      <c r="H568" s="69"/>
    </row>
    <row r="569" spans="3:8" ht="15">
      <c r="C569" s="69"/>
      <c r="D569" s="69"/>
      <c r="E569" s="69"/>
      <c r="F569" s="69"/>
      <c r="G569" s="69"/>
      <c r="H569" s="69"/>
    </row>
    <row r="570" spans="3:8" ht="15">
      <c r="C570" s="69"/>
      <c r="D570" s="69"/>
      <c r="E570" s="69"/>
      <c r="F570" s="69"/>
      <c r="G570" s="69"/>
      <c r="H570" s="69"/>
    </row>
    <row r="571" spans="3:8" ht="15">
      <c r="C571" s="69"/>
      <c r="D571" s="69"/>
      <c r="E571" s="69"/>
      <c r="F571" s="69"/>
      <c r="G571" s="69"/>
      <c r="H571" s="69"/>
    </row>
    <row r="572" spans="3:8" ht="15">
      <c r="C572" s="69"/>
      <c r="D572" s="69"/>
      <c r="E572" s="69"/>
      <c r="F572" s="69"/>
      <c r="G572" s="69"/>
      <c r="H572" s="69"/>
    </row>
    <row r="573" spans="3:8" ht="15">
      <c r="C573" s="69"/>
      <c r="D573" s="69"/>
      <c r="E573" s="69"/>
      <c r="F573" s="69"/>
      <c r="G573" s="69"/>
      <c r="H573" s="69"/>
    </row>
    <row r="574" spans="3:8" ht="15">
      <c r="C574" s="69"/>
      <c r="D574" s="69"/>
      <c r="E574" s="69"/>
      <c r="F574" s="69"/>
      <c r="G574" s="69"/>
      <c r="H574" s="69"/>
    </row>
    <row r="575" spans="3:8" ht="15">
      <c r="C575" s="69"/>
      <c r="D575" s="69"/>
      <c r="E575" s="69"/>
      <c r="F575" s="69"/>
      <c r="G575" s="69"/>
      <c r="H575" s="69"/>
    </row>
    <row r="576" spans="3:8" ht="15">
      <c r="C576" s="69"/>
      <c r="D576" s="69"/>
      <c r="E576" s="69"/>
      <c r="F576" s="69"/>
      <c r="G576" s="69"/>
      <c r="H576" s="69"/>
    </row>
    <row r="577" spans="3:8" ht="15">
      <c r="C577" s="69"/>
      <c r="D577" s="69"/>
      <c r="E577" s="69"/>
      <c r="F577" s="69"/>
      <c r="G577" s="69"/>
      <c r="H577" s="69"/>
    </row>
    <row r="578" spans="3:8" ht="15">
      <c r="C578" s="69"/>
      <c r="D578" s="69"/>
      <c r="E578" s="69"/>
      <c r="F578" s="69"/>
      <c r="G578" s="69"/>
      <c r="H578" s="69"/>
    </row>
    <row r="579" spans="3:8" ht="15">
      <c r="C579" s="69"/>
      <c r="D579" s="69"/>
      <c r="E579" s="69"/>
      <c r="F579" s="69"/>
      <c r="G579" s="69"/>
      <c r="H579" s="69"/>
    </row>
    <row r="580" spans="3:8" ht="15">
      <c r="C580" s="69"/>
      <c r="D580" s="69"/>
      <c r="E580" s="69"/>
      <c r="F580" s="69"/>
      <c r="G580" s="69"/>
      <c r="H580" s="69"/>
    </row>
    <row r="581" spans="3:8" ht="15">
      <c r="C581" s="69"/>
      <c r="D581" s="69"/>
      <c r="E581" s="69"/>
      <c r="F581" s="69"/>
      <c r="G581" s="69"/>
      <c r="H581" s="69"/>
    </row>
    <row r="582" spans="3:8" ht="15">
      <c r="C582" s="69"/>
      <c r="D582" s="69"/>
      <c r="E582" s="69"/>
      <c r="F582" s="69"/>
      <c r="G582" s="69"/>
      <c r="H582" s="69"/>
    </row>
    <row r="583" spans="3:8" ht="15">
      <c r="C583" s="69"/>
      <c r="D583" s="69"/>
      <c r="E583" s="69"/>
      <c r="F583" s="69"/>
      <c r="G583" s="69"/>
      <c r="H583" s="69"/>
    </row>
    <row r="584" spans="3:8" ht="15">
      <c r="C584" s="69"/>
      <c r="D584" s="69"/>
      <c r="E584" s="69"/>
      <c r="F584" s="69"/>
      <c r="G584" s="69"/>
      <c r="H584" s="69"/>
    </row>
    <row r="585" spans="3:8" ht="15">
      <c r="C585" s="69"/>
      <c r="D585" s="69"/>
      <c r="E585" s="69"/>
      <c r="F585" s="69"/>
      <c r="G585" s="69"/>
      <c r="H585" s="69"/>
    </row>
    <row r="586" spans="3:8" ht="15">
      <c r="C586" s="69"/>
      <c r="D586" s="69"/>
      <c r="E586" s="69"/>
      <c r="F586" s="69"/>
      <c r="G586" s="69"/>
      <c r="H586" s="69"/>
    </row>
    <row r="587" spans="3:8" ht="15">
      <c r="C587" s="69"/>
      <c r="D587" s="69"/>
      <c r="E587" s="69"/>
      <c r="F587" s="69"/>
      <c r="G587" s="69"/>
      <c r="H587" s="69"/>
    </row>
    <row r="588" spans="3:8" ht="15">
      <c r="C588" s="69"/>
      <c r="D588" s="69"/>
      <c r="E588" s="69"/>
      <c r="F588" s="69"/>
      <c r="G588" s="69"/>
      <c r="H588" s="69"/>
    </row>
    <row r="589" spans="3:8" ht="15">
      <c r="C589" s="69"/>
      <c r="D589" s="69"/>
      <c r="E589" s="69"/>
      <c r="F589" s="69"/>
      <c r="G589" s="69"/>
      <c r="H589" s="69"/>
    </row>
    <row r="590" spans="3:8" ht="15">
      <c r="C590" s="69"/>
      <c r="D590" s="69"/>
      <c r="E590" s="69"/>
      <c r="F590" s="69"/>
      <c r="G590" s="69"/>
      <c r="H590" s="69"/>
    </row>
    <row r="591" spans="3:8" ht="15">
      <c r="C591" s="69"/>
      <c r="D591" s="69"/>
      <c r="E591" s="69"/>
      <c r="F591" s="69"/>
      <c r="G591" s="69"/>
      <c r="H591" s="69"/>
    </row>
    <row r="592" spans="3:8" ht="15">
      <c r="C592" s="69"/>
      <c r="D592" s="69"/>
      <c r="E592" s="69"/>
      <c r="F592" s="69"/>
      <c r="G592" s="69"/>
      <c r="H592" s="69"/>
    </row>
    <row r="593" spans="3:8" ht="15">
      <c r="C593" s="69"/>
      <c r="D593" s="69"/>
      <c r="E593" s="69"/>
      <c r="F593" s="69"/>
      <c r="G593" s="69"/>
      <c r="H593" s="69"/>
    </row>
    <row r="594" spans="3:8" ht="15">
      <c r="C594" s="69"/>
      <c r="D594" s="69"/>
      <c r="E594" s="69"/>
      <c r="F594" s="69"/>
      <c r="G594" s="69"/>
      <c r="H594" s="69"/>
    </row>
    <row r="595" spans="3:8" ht="15">
      <c r="C595" s="69"/>
      <c r="D595" s="69"/>
      <c r="E595" s="69"/>
      <c r="F595" s="69"/>
      <c r="G595" s="69"/>
      <c r="H595" s="69"/>
    </row>
    <row r="596" spans="3:8" ht="15">
      <c r="C596" s="69"/>
      <c r="D596" s="69"/>
      <c r="E596" s="69"/>
      <c r="F596" s="69"/>
      <c r="G596" s="69"/>
      <c r="H596" s="69"/>
    </row>
    <row r="597" spans="3:8" ht="15">
      <c r="C597" s="69"/>
      <c r="D597" s="69"/>
      <c r="E597" s="69"/>
      <c r="F597" s="69"/>
      <c r="G597" s="69"/>
      <c r="H597" s="69"/>
    </row>
    <row r="598" spans="3:8" ht="15">
      <c r="C598" s="69"/>
      <c r="D598" s="69"/>
      <c r="E598" s="69"/>
      <c r="F598" s="69"/>
      <c r="G598" s="69"/>
      <c r="H598" s="69"/>
    </row>
    <row r="599" spans="3:8" ht="15">
      <c r="C599" s="69"/>
      <c r="D599" s="69"/>
      <c r="E599" s="69"/>
      <c r="F599" s="69"/>
      <c r="G599" s="69"/>
      <c r="H599" s="69"/>
    </row>
    <row r="600" spans="3:8" ht="15">
      <c r="C600" s="69"/>
      <c r="D600" s="69"/>
      <c r="E600" s="69"/>
      <c r="F600" s="69"/>
      <c r="G600" s="69"/>
      <c r="H600" s="69"/>
    </row>
    <row r="601" spans="3:8" ht="15">
      <c r="C601" s="69"/>
      <c r="D601" s="69"/>
      <c r="E601" s="69"/>
      <c r="F601" s="69"/>
      <c r="G601" s="69"/>
      <c r="H601" s="69"/>
    </row>
    <row r="602" spans="3:8" ht="15">
      <c r="C602" s="69"/>
      <c r="D602" s="69"/>
      <c r="E602" s="69"/>
      <c r="F602" s="69"/>
      <c r="G602" s="69"/>
      <c r="H602" s="69"/>
    </row>
    <row r="603" spans="3:8" ht="15">
      <c r="C603" s="69"/>
      <c r="D603" s="69"/>
      <c r="E603" s="69"/>
      <c r="F603" s="69"/>
      <c r="G603" s="69"/>
      <c r="H603" s="69"/>
    </row>
    <row r="604" spans="3:8" ht="15">
      <c r="C604" s="69"/>
      <c r="D604" s="69"/>
      <c r="E604" s="69"/>
      <c r="F604" s="69"/>
      <c r="G604" s="69"/>
      <c r="H604" s="69"/>
    </row>
    <row r="605" spans="3:8" ht="15">
      <c r="C605" s="69"/>
      <c r="D605" s="69"/>
      <c r="E605" s="69"/>
      <c r="F605" s="69"/>
      <c r="G605" s="69"/>
      <c r="H605" s="69"/>
    </row>
    <row r="606" spans="3:8" ht="15">
      <c r="C606" s="69"/>
      <c r="D606" s="69"/>
      <c r="E606" s="69"/>
      <c r="F606" s="69"/>
      <c r="G606" s="69"/>
      <c r="H606" s="69"/>
    </row>
    <row r="607" spans="3:8" ht="15">
      <c r="C607" s="69"/>
      <c r="D607" s="69"/>
      <c r="E607" s="69"/>
      <c r="F607" s="69"/>
      <c r="G607" s="69"/>
      <c r="H607" s="69"/>
    </row>
    <row r="608" spans="3:8" ht="15">
      <c r="C608" s="69"/>
      <c r="D608" s="69"/>
      <c r="E608" s="69"/>
      <c r="F608" s="69"/>
      <c r="G608" s="69"/>
      <c r="H608" s="69"/>
    </row>
    <row r="609" spans="3:8" ht="15">
      <c r="C609" s="69"/>
      <c r="D609" s="69"/>
      <c r="E609" s="69"/>
      <c r="F609" s="69"/>
      <c r="G609" s="69"/>
      <c r="H609" s="69"/>
    </row>
    <row r="610" spans="3:8" ht="15">
      <c r="C610" s="69"/>
      <c r="D610" s="69"/>
      <c r="E610" s="69"/>
      <c r="F610" s="69"/>
      <c r="G610" s="69"/>
      <c r="H610" s="69"/>
    </row>
    <row r="611" spans="3:8" ht="15">
      <c r="C611" s="69"/>
      <c r="D611" s="69"/>
      <c r="E611" s="69"/>
      <c r="F611" s="69"/>
      <c r="G611" s="69"/>
      <c r="H611" s="69"/>
    </row>
    <row r="612" spans="3:8" ht="15">
      <c r="C612" s="69"/>
      <c r="D612" s="69"/>
      <c r="E612" s="69"/>
      <c r="F612" s="69"/>
      <c r="G612" s="69"/>
      <c r="H612" s="69"/>
    </row>
    <row r="613" spans="3:8" ht="15">
      <c r="C613" s="69"/>
      <c r="D613" s="69"/>
      <c r="E613" s="69"/>
      <c r="F613" s="69"/>
      <c r="G613" s="69"/>
      <c r="H613" s="69"/>
    </row>
    <row r="614" spans="3:8" ht="15">
      <c r="C614" s="69"/>
      <c r="D614" s="69"/>
      <c r="E614" s="69"/>
      <c r="F614" s="69"/>
      <c r="G614" s="69"/>
      <c r="H614" s="69"/>
    </row>
    <row r="615" spans="3:8" ht="15">
      <c r="C615" s="69"/>
      <c r="D615" s="69"/>
      <c r="E615" s="69"/>
      <c r="F615" s="69"/>
      <c r="G615" s="69"/>
      <c r="H615" s="69"/>
    </row>
    <row r="616" spans="3:8" ht="15">
      <c r="C616" s="69"/>
      <c r="D616" s="69"/>
      <c r="E616" s="69"/>
      <c r="F616" s="69"/>
      <c r="G616" s="69"/>
      <c r="H616" s="69"/>
    </row>
    <row r="617" spans="3:8" ht="15">
      <c r="C617" s="69"/>
      <c r="D617" s="69"/>
      <c r="E617" s="69"/>
      <c r="F617" s="69"/>
      <c r="G617" s="69"/>
      <c r="H617" s="69"/>
    </row>
    <row r="618" spans="3:8" ht="15">
      <c r="C618" s="69"/>
      <c r="D618" s="69"/>
      <c r="E618" s="69"/>
      <c r="F618" s="69"/>
      <c r="G618" s="69"/>
      <c r="H618" s="69"/>
    </row>
    <row r="619" spans="3:8" ht="15">
      <c r="C619" s="69"/>
      <c r="D619" s="69"/>
      <c r="E619" s="69"/>
      <c r="F619" s="69"/>
      <c r="G619" s="69"/>
      <c r="H619" s="69"/>
    </row>
    <row r="620" spans="3:8" ht="15">
      <c r="C620" s="69"/>
      <c r="D620" s="69"/>
      <c r="E620" s="69"/>
      <c r="F620" s="69"/>
      <c r="G620" s="69"/>
      <c r="H620" s="69"/>
    </row>
    <row r="621" spans="3:8" ht="15">
      <c r="C621" s="69"/>
      <c r="D621" s="69"/>
      <c r="E621" s="69"/>
      <c r="F621" s="69"/>
      <c r="G621" s="69"/>
      <c r="H621" s="69"/>
    </row>
    <row r="622" spans="3:8" ht="15">
      <c r="C622" s="69"/>
      <c r="D622" s="69"/>
      <c r="E622" s="69"/>
      <c r="F622" s="69"/>
      <c r="G622" s="69"/>
      <c r="H622" s="69"/>
    </row>
    <row r="623" spans="3:8" ht="15">
      <c r="C623" s="69"/>
      <c r="D623" s="69"/>
      <c r="E623" s="69"/>
      <c r="F623" s="69"/>
      <c r="G623" s="69"/>
      <c r="H623" s="69"/>
    </row>
    <row r="624" spans="3:8" ht="15">
      <c r="C624" s="69"/>
      <c r="D624" s="69"/>
      <c r="E624" s="69"/>
      <c r="F624" s="69"/>
      <c r="G624" s="69"/>
      <c r="H624" s="69"/>
    </row>
    <row r="625" spans="3:8" ht="15">
      <c r="C625" s="69"/>
      <c r="D625" s="69"/>
      <c r="E625" s="69"/>
      <c r="F625" s="69"/>
      <c r="G625" s="69"/>
      <c r="H625" s="69"/>
    </row>
    <row r="626" spans="3:8" ht="15">
      <c r="C626" s="69"/>
      <c r="D626" s="69"/>
      <c r="E626" s="69"/>
      <c r="F626" s="69"/>
      <c r="G626" s="69"/>
      <c r="H626" s="69"/>
    </row>
    <row r="627" spans="3:8" ht="15">
      <c r="C627" s="69"/>
      <c r="D627" s="69"/>
      <c r="E627" s="69"/>
      <c r="F627" s="69"/>
      <c r="G627" s="69"/>
      <c r="H627" s="69"/>
    </row>
    <row r="628" spans="3:8" ht="15">
      <c r="C628" s="69"/>
      <c r="D628" s="69"/>
      <c r="E628" s="69"/>
      <c r="F628" s="69"/>
      <c r="G628" s="69"/>
      <c r="H628" s="69"/>
    </row>
    <row r="629" spans="3:8" ht="15">
      <c r="C629" s="69"/>
      <c r="D629" s="69"/>
      <c r="E629" s="69"/>
      <c r="F629" s="69"/>
      <c r="G629" s="69"/>
      <c r="H629" s="69"/>
    </row>
    <row r="630" spans="3:8" ht="15">
      <c r="C630" s="69"/>
      <c r="D630" s="69"/>
      <c r="E630" s="69"/>
      <c r="F630" s="69"/>
      <c r="G630" s="69"/>
      <c r="H630" s="69"/>
    </row>
    <row r="631" spans="3:8" ht="15">
      <c r="C631" s="69"/>
      <c r="D631" s="69"/>
      <c r="E631" s="69"/>
      <c r="F631" s="69"/>
      <c r="G631" s="69"/>
      <c r="H631" s="69"/>
    </row>
    <row r="632" spans="3:8" ht="15">
      <c r="C632" s="69"/>
      <c r="D632" s="69"/>
      <c r="E632" s="69"/>
      <c r="F632" s="69"/>
      <c r="G632" s="69"/>
      <c r="H632" s="69"/>
    </row>
    <row r="633" spans="3:8" ht="15">
      <c r="C633" s="69"/>
      <c r="D633" s="69"/>
      <c r="E633" s="69"/>
      <c r="F633" s="69"/>
      <c r="G633" s="69"/>
      <c r="H633" s="69"/>
    </row>
    <row r="634" spans="3:8" ht="15">
      <c r="C634" s="69"/>
      <c r="D634" s="69"/>
      <c r="E634" s="69"/>
      <c r="F634" s="69"/>
      <c r="G634" s="69"/>
      <c r="H634" s="69"/>
    </row>
    <row r="635" spans="3:8" ht="15">
      <c r="C635" s="69"/>
      <c r="D635" s="69"/>
      <c r="E635" s="69"/>
      <c r="F635" s="69"/>
      <c r="G635" s="69"/>
      <c r="H635" s="69"/>
    </row>
    <row r="636" spans="3:8" ht="15">
      <c r="C636" s="69"/>
      <c r="D636" s="69"/>
      <c r="E636" s="69"/>
      <c r="F636" s="69"/>
      <c r="G636" s="69"/>
      <c r="H636" s="69"/>
    </row>
    <row r="637" spans="3:8" ht="15">
      <c r="C637" s="69"/>
      <c r="D637" s="69"/>
      <c r="E637" s="69"/>
      <c r="F637" s="69"/>
      <c r="G637" s="69"/>
      <c r="H637" s="69"/>
    </row>
    <row r="638" spans="3:8" ht="15">
      <c r="C638" s="69"/>
      <c r="D638" s="69"/>
      <c r="E638" s="69"/>
      <c r="F638" s="69"/>
      <c r="G638" s="69"/>
      <c r="H638" s="69"/>
    </row>
    <row r="639" spans="3:8" ht="15">
      <c r="C639" s="69"/>
      <c r="D639" s="69"/>
      <c r="E639" s="69"/>
      <c r="F639" s="69"/>
      <c r="G639" s="69"/>
      <c r="H639" s="69"/>
    </row>
    <row r="640" spans="3:8" ht="15">
      <c r="C640" s="69"/>
      <c r="D640" s="69"/>
      <c r="E640" s="69"/>
      <c r="F640" s="69"/>
      <c r="G640" s="69"/>
      <c r="H640" s="69"/>
    </row>
    <row r="641" spans="3:8" ht="15">
      <c r="C641" s="69"/>
      <c r="D641" s="69"/>
      <c r="E641" s="69"/>
      <c r="F641" s="69"/>
      <c r="G641" s="69"/>
      <c r="H641" s="69"/>
    </row>
    <row r="642" spans="3:8" ht="15">
      <c r="C642" s="69"/>
      <c r="D642" s="69"/>
      <c r="E642" s="69"/>
      <c r="F642" s="69"/>
      <c r="G642" s="69"/>
      <c r="H642" s="69"/>
    </row>
    <row r="643" spans="3:8" ht="15">
      <c r="C643" s="69"/>
      <c r="D643" s="69"/>
      <c r="E643" s="69"/>
      <c r="F643" s="69"/>
      <c r="G643" s="69"/>
      <c r="H643" s="69"/>
    </row>
    <row r="644" spans="3:8" ht="15">
      <c r="C644" s="69"/>
      <c r="D644" s="69"/>
      <c r="E644" s="69"/>
      <c r="F644" s="69"/>
      <c r="G644" s="69"/>
      <c r="H644" s="69"/>
    </row>
    <row r="645" spans="3:8" ht="15">
      <c r="C645" s="69"/>
      <c r="D645" s="69"/>
      <c r="E645" s="69"/>
      <c r="F645" s="69"/>
      <c r="G645" s="69"/>
      <c r="H645" s="69"/>
    </row>
    <row r="646" spans="3:8" ht="15">
      <c r="C646" s="69"/>
      <c r="D646" s="69"/>
      <c r="E646" s="69"/>
      <c r="F646" s="69"/>
      <c r="G646" s="69"/>
      <c r="H646" s="69"/>
    </row>
    <row r="647" spans="3:8" ht="15">
      <c r="C647" s="69"/>
      <c r="D647" s="69"/>
      <c r="E647" s="69"/>
      <c r="F647" s="69"/>
      <c r="G647" s="69"/>
      <c r="H647" s="69"/>
    </row>
    <row r="648" spans="3:8" ht="15">
      <c r="C648" s="69"/>
      <c r="D648" s="69"/>
      <c r="E648" s="69"/>
      <c r="F648" s="69"/>
      <c r="G648" s="69"/>
      <c r="H648" s="69"/>
    </row>
    <row r="649" spans="3:8" ht="15">
      <c r="C649" s="69"/>
      <c r="D649" s="69"/>
      <c r="E649" s="69"/>
      <c r="F649" s="69"/>
      <c r="G649" s="69"/>
      <c r="H649" s="69"/>
    </row>
    <row r="650" spans="3:8" ht="15">
      <c r="C650" s="69"/>
      <c r="D650" s="69"/>
      <c r="E650" s="69"/>
      <c r="F650" s="69"/>
      <c r="G650" s="69"/>
      <c r="H650" s="69"/>
    </row>
    <row r="651" spans="3:8" ht="15">
      <c r="C651" s="69"/>
      <c r="D651" s="69"/>
      <c r="E651" s="69"/>
      <c r="F651" s="69"/>
      <c r="G651" s="69"/>
      <c r="H651" s="69"/>
    </row>
    <row r="652" spans="3:8" ht="15">
      <c r="C652" s="69"/>
      <c r="D652" s="69"/>
      <c r="E652" s="69"/>
      <c r="F652" s="69"/>
      <c r="G652" s="69"/>
      <c r="H652" s="69"/>
    </row>
    <row r="653" spans="3:8" ht="15">
      <c r="C653" s="69"/>
      <c r="D653" s="69"/>
      <c r="E653" s="69"/>
      <c r="F653" s="69"/>
      <c r="G653" s="69"/>
      <c r="H653" s="69"/>
    </row>
    <row r="654" spans="3:8" ht="15">
      <c r="C654" s="69"/>
      <c r="D654" s="69"/>
      <c r="E654" s="69"/>
      <c r="F654" s="69"/>
      <c r="G654" s="69"/>
      <c r="H654" s="69"/>
    </row>
    <row r="655" spans="3:8" ht="15">
      <c r="C655" s="69"/>
      <c r="D655" s="69"/>
      <c r="E655" s="69"/>
      <c r="F655" s="69"/>
      <c r="G655" s="69"/>
      <c r="H655" s="69"/>
    </row>
    <row r="656" spans="3:8" ht="15">
      <c r="C656" s="69"/>
      <c r="D656" s="69"/>
      <c r="E656" s="69"/>
      <c r="F656" s="69"/>
      <c r="G656" s="69"/>
      <c r="H656" s="69"/>
    </row>
    <row r="657" spans="3:8" ht="15">
      <c r="C657" s="69"/>
      <c r="D657" s="69"/>
      <c r="E657" s="69"/>
      <c r="F657" s="69"/>
      <c r="G657" s="69"/>
      <c r="H657" s="69"/>
    </row>
    <row r="658" spans="3:8" ht="15">
      <c r="C658" s="69"/>
      <c r="D658" s="69"/>
      <c r="E658" s="69"/>
      <c r="F658" s="69"/>
      <c r="G658" s="69"/>
      <c r="H658" s="69"/>
    </row>
    <row r="659" spans="3:8" ht="15">
      <c r="C659" s="69"/>
      <c r="D659" s="69"/>
      <c r="E659" s="69"/>
      <c r="F659" s="69"/>
      <c r="G659" s="69"/>
      <c r="H659" s="69"/>
    </row>
    <row r="660" spans="3:8" ht="15">
      <c r="C660" s="69"/>
      <c r="D660" s="69"/>
      <c r="E660" s="69"/>
      <c r="F660" s="69"/>
      <c r="G660" s="69"/>
      <c r="H660" s="69"/>
    </row>
    <row r="661" spans="3:8" ht="15">
      <c r="C661" s="69"/>
      <c r="D661" s="69"/>
      <c r="E661" s="69"/>
      <c r="F661" s="69"/>
      <c r="G661" s="69"/>
      <c r="H661" s="69"/>
    </row>
    <row r="662" spans="3:8" ht="15">
      <c r="C662" s="69"/>
      <c r="D662" s="69"/>
      <c r="E662" s="69"/>
      <c r="F662" s="69"/>
      <c r="G662" s="69"/>
      <c r="H662" s="69"/>
    </row>
    <row r="663" spans="3:8" ht="15">
      <c r="C663" s="69"/>
      <c r="D663" s="69"/>
      <c r="E663" s="69"/>
      <c r="F663" s="69"/>
      <c r="G663" s="69"/>
      <c r="H663" s="69"/>
    </row>
    <row r="664" spans="3:8" ht="15">
      <c r="C664" s="69"/>
      <c r="D664" s="69"/>
      <c r="E664" s="69"/>
      <c r="F664" s="69"/>
      <c r="G664" s="69"/>
      <c r="H664" s="69"/>
    </row>
    <row r="665" spans="3:8" ht="15">
      <c r="C665" s="69"/>
      <c r="D665" s="69"/>
      <c r="E665" s="69"/>
      <c r="F665" s="69"/>
      <c r="G665" s="69"/>
      <c r="H665" s="69"/>
    </row>
    <row r="666" spans="3:8" ht="15">
      <c r="C666" s="69"/>
      <c r="D666" s="69"/>
      <c r="E666" s="69"/>
      <c r="F666" s="69"/>
      <c r="G666" s="69"/>
      <c r="H666" s="69"/>
    </row>
    <row r="667" spans="3:8" ht="15">
      <c r="C667" s="69"/>
      <c r="D667" s="69"/>
      <c r="E667" s="69"/>
      <c r="F667" s="69"/>
      <c r="G667" s="69"/>
      <c r="H667" s="69"/>
    </row>
    <row r="668" spans="3:8" ht="15">
      <c r="C668" s="69"/>
      <c r="D668" s="69"/>
      <c r="E668" s="69"/>
      <c r="F668" s="69"/>
      <c r="G668" s="69"/>
      <c r="H668" s="69"/>
    </row>
    <row r="669" spans="3:8" ht="15">
      <c r="C669" s="69"/>
      <c r="D669" s="69"/>
      <c r="E669" s="69"/>
      <c r="F669" s="69"/>
      <c r="G669" s="69"/>
      <c r="H669" s="69"/>
    </row>
    <row r="670" spans="3:8" ht="15">
      <c r="C670" s="69"/>
      <c r="D670" s="69"/>
      <c r="E670" s="69"/>
      <c r="F670" s="69"/>
      <c r="G670" s="69"/>
      <c r="H670" s="69"/>
    </row>
    <row r="671" spans="3:8" ht="15">
      <c r="C671" s="69"/>
      <c r="D671" s="69"/>
      <c r="E671" s="69"/>
      <c r="F671" s="69"/>
      <c r="G671" s="69"/>
      <c r="H671" s="69"/>
    </row>
    <row r="672" spans="3:8" ht="15">
      <c r="C672" s="69"/>
      <c r="D672" s="69"/>
      <c r="E672" s="69"/>
      <c r="F672" s="69"/>
      <c r="G672" s="69"/>
      <c r="H672" s="69"/>
    </row>
    <row r="673" spans="3:8" ht="15">
      <c r="C673" s="69"/>
      <c r="D673" s="69"/>
      <c r="E673" s="69"/>
      <c r="F673" s="69"/>
      <c r="G673" s="69"/>
      <c r="H673" s="69"/>
    </row>
    <row r="674" spans="3:8" ht="15">
      <c r="C674" s="69"/>
      <c r="D674" s="69"/>
      <c r="E674" s="69"/>
      <c r="F674" s="69"/>
      <c r="G674" s="69"/>
      <c r="H674" s="69"/>
    </row>
    <row r="675" spans="3:8" ht="15">
      <c r="C675" s="69"/>
      <c r="D675" s="69"/>
      <c r="E675" s="69"/>
      <c r="F675" s="69"/>
      <c r="G675" s="69"/>
      <c r="H675" s="69"/>
    </row>
    <row r="676" spans="3:8" ht="15">
      <c r="C676" s="69"/>
      <c r="D676" s="69"/>
      <c r="E676" s="69"/>
      <c r="F676" s="69"/>
      <c r="G676" s="69"/>
      <c r="H676" s="69"/>
    </row>
    <row r="677" spans="3:8" ht="15">
      <c r="C677" s="69"/>
      <c r="D677" s="69"/>
      <c r="E677" s="69"/>
      <c r="F677" s="69"/>
      <c r="G677" s="69"/>
      <c r="H677" s="69"/>
    </row>
    <row r="678" spans="3:8" ht="15">
      <c r="C678" s="69"/>
      <c r="D678" s="69"/>
      <c r="E678" s="69"/>
      <c r="F678" s="69"/>
      <c r="G678" s="69"/>
      <c r="H678" s="69"/>
    </row>
    <row r="679" spans="3:8" ht="15">
      <c r="C679" s="69"/>
      <c r="D679" s="69"/>
      <c r="E679" s="69"/>
      <c r="F679" s="69"/>
      <c r="G679" s="69"/>
      <c r="H679" s="69"/>
    </row>
  </sheetData>
  <sheetProtection/>
  <mergeCells count="4">
    <mergeCell ref="A1:H1"/>
    <mergeCell ref="A6:H6"/>
    <mergeCell ref="A7:H7"/>
    <mergeCell ref="A8:H8"/>
  </mergeCells>
  <conditionalFormatting sqref="C21:H59">
    <cfRule type="cellIs" priority="1" dxfId="21" operator="equal" stopIfTrue="1">
      <formula>0</formula>
    </cfRule>
  </conditionalFormatting>
  <printOptions/>
  <pageMargins left="1" right="1" top="1.25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5.125" style="125" customWidth="1"/>
    <col min="2" max="2" width="5.75390625" style="179" customWidth="1"/>
    <col min="3" max="3" width="13.75390625" style="125" bestFit="1" customWidth="1"/>
    <col min="4" max="4" width="11.625" style="125" bestFit="1" customWidth="1"/>
    <col min="5" max="5" width="10.00390625" style="125" bestFit="1" customWidth="1"/>
    <col min="6" max="6" width="14.25390625" style="125" bestFit="1" customWidth="1"/>
    <col min="7" max="16384" width="9.125" style="125" customWidth="1"/>
  </cols>
  <sheetData>
    <row r="1" spans="1:6" ht="15">
      <c r="A1" s="687" t="s">
        <v>830</v>
      </c>
      <c r="B1" s="687"/>
      <c r="C1" s="687"/>
      <c r="D1" s="687"/>
      <c r="E1" s="687"/>
      <c r="F1" s="687"/>
    </row>
    <row r="2" spans="1:6" ht="15">
      <c r="A2" s="123" t="e">
        <f>#REF!</f>
        <v>#REF!</v>
      </c>
      <c r="B2" s="124"/>
      <c r="C2" s="124"/>
      <c r="D2" s="124"/>
      <c r="F2" s="268" t="s">
        <v>474</v>
      </c>
    </row>
    <row r="3" spans="1:6" ht="15">
      <c r="A3" s="14" t="s">
        <v>1085</v>
      </c>
      <c r="B3" s="124"/>
      <c r="C3" s="124"/>
      <c r="D3" s="124"/>
      <c r="E3" s="12" t="s">
        <v>1086</v>
      </c>
      <c r="F3" s="13" t="s">
        <v>838</v>
      </c>
    </row>
    <row r="4" spans="1:6" ht="15">
      <c r="A4" s="123" t="e">
        <f>#REF!</f>
        <v>#REF!</v>
      </c>
      <c r="B4" s="124"/>
      <c r="C4" s="124"/>
      <c r="D4" s="124"/>
      <c r="E4" s="129" t="e">
        <f>#REF!</f>
        <v>#REF!</v>
      </c>
      <c r="F4" s="129"/>
    </row>
    <row r="5" spans="1:6" ht="15.75" customHeight="1">
      <c r="A5" s="14" t="s">
        <v>837</v>
      </c>
      <c r="B5" s="126"/>
      <c r="C5" s="124"/>
      <c r="D5" s="124"/>
      <c r="E5" s="124"/>
      <c r="F5" s="124"/>
    </row>
    <row r="6" spans="1:6" ht="15">
      <c r="A6" s="130" t="s">
        <v>475</v>
      </c>
      <c r="B6" s="130"/>
      <c r="C6" s="130"/>
      <c r="D6" s="130"/>
      <c r="E6" s="130"/>
      <c r="F6" s="130"/>
    </row>
    <row r="7" spans="1:6" ht="15">
      <c r="A7" s="131" t="e">
        <f>CONCATENATE("of ",A2)</f>
        <v>#REF!</v>
      </c>
      <c r="B7" s="131"/>
      <c r="C7" s="131"/>
      <c r="D7" s="131"/>
      <c r="E7" s="131"/>
      <c r="F7" s="131"/>
    </row>
    <row r="8" spans="1:8" ht="15">
      <c r="A8" s="669" t="e">
        <f>CONCATENATE("as of ",#REF!)</f>
        <v>#REF!</v>
      </c>
      <c r="B8" s="669"/>
      <c r="C8" s="669"/>
      <c r="D8" s="669"/>
      <c r="E8" s="669"/>
      <c r="F8" s="669"/>
      <c r="G8" s="131"/>
      <c r="H8" s="131"/>
    </row>
    <row r="9" spans="1:6" ht="15">
      <c r="A9" s="132"/>
      <c r="B9" s="133"/>
      <c r="C9" s="134"/>
      <c r="D9" s="134"/>
      <c r="E9" s="134"/>
      <c r="F9" s="243" t="s">
        <v>314</v>
      </c>
    </row>
    <row r="10" spans="1:6" s="139" customFormat="1" ht="12">
      <c r="A10" s="135"/>
      <c r="B10" s="136"/>
      <c r="C10" s="183"/>
      <c r="D10" s="212" t="s">
        <v>476</v>
      </c>
      <c r="E10" s="212" t="s">
        <v>477</v>
      </c>
      <c r="F10" s="215" t="s">
        <v>477</v>
      </c>
    </row>
    <row r="11" spans="1:6" s="139" customFormat="1" ht="12">
      <c r="A11" s="140" t="s">
        <v>478</v>
      </c>
      <c r="B11" s="141"/>
      <c r="C11" s="143" t="s">
        <v>409</v>
      </c>
      <c r="D11" s="216" t="s">
        <v>479</v>
      </c>
      <c r="E11" s="143" t="s">
        <v>480</v>
      </c>
      <c r="F11" s="217" t="s">
        <v>480</v>
      </c>
    </row>
    <row r="12" spans="1:6" s="139" customFormat="1" ht="12">
      <c r="A12" s="140" t="s">
        <v>481</v>
      </c>
      <c r="B12" s="141" t="s">
        <v>1089</v>
      </c>
      <c r="C12" s="216" t="s">
        <v>482</v>
      </c>
      <c r="D12" s="143" t="s">
        <v>483</v>
      </c>
      <c r="E12" s="143" t="s">
        <v>484</v>
      </c>
      <c r="F12" s="217" t="s">
        <v>485</v>
      </c>
    </row>
    <row r="13" spans="1:6" s="139" customFormat="1" ht="12">
      <c r="A13" s="140"/>
      <c r="B13" s="141"/>
      <c r="C13" s="216" t="s">
        <v>486</v>
      </c>
      <c r="D13" s="143" t="s">
        <v>487</v>
      </c>
      <c r="E13" s="143" t="s">
        <v>488</v>
      </c>
      <c r="F13" s="217" t="s">
        <v>488</v>
      </c>
    </row>
    <row r="14" spans="1:6" s="139" customFormat="1" ht="12">
      <c r="A14" s="140"/>
      <c r="B14" s="141"/>
      <c r="C14" s="216" t="s">
        <v>489</v>
      </c>
      <c r="D14" s="143"/>
      <c r="E14" s="143" t="s">
        <v>490</v>
      </c>
      <c r="F14" s="217" t="s">
        <v>490</v>
      </c>
    </row>
    <row r="15" spans="1:6" s="139" customFormat="1" ht="12">
      <c r="A15" s="145"/>
      <c r="B15" s="146"/>
      <c r="C15" s="218"/>
      <c r="D15" s="147"/>
      <c r="E15" s="147"/>
      <c r="F15" s="148"/>
    </row>
    <row r="16" spans="1:6" s="139" customFormat="1" ht="12">
      <c r="A16" s="149" t="s">
        <v>845</v>
      </c>
      <c r="B16" s="150" t="s">
        <v>846</v>
      </c>
      <c r="C16" s="151">
        <v>1</v>
      </c>
      <c r="D16" s="151">
        <v>2</v>
      </c>
      <c r="E16" s="151">
        <v>3</v>
      </c>
      <c r="F16" s="152">
        <v>4</v>
      </c>
    </row>
    <row r="17" spans="1:6" s="157" customFormat="1" ht="12" customHeight="1">
      <c r="A17" s="153" t="s">
        <v>491</v>
      </c>
      <c r="B17" s="154"/>
      <c r="C17" s="155"/>
      <c r="D17" s="155"/>
      <c r="E17" s="155"/>
      <c r="F17" s="156"/>
    </row>
    <row r="18" spans="1:6" s="157" customFormat="1" ht="12" customHeight="1">
      <c r="A18" s="158" t="s">
        <v>492</v>
      </c>
      <c r="B18" s="159"/>
      <c r="C18" s="160"/>
      <c r="D18" s="160"/>
      <c r="E18" s="160"/>
      <c r="F18" s="161"/>
    </row>
    <row r="19" spans="1:6" s="157" customFormat="1" ht="12" customHeight="1">
      <c r="A19" s="162" t="s">
        <v>1026</v>
      </c>
      <c r="B19" s="163"/>
      <c r="C19" s="164">
        <v>8751</v>
      </c>
      <c r="D19" s="219">
        <v>0.51</v>
      </c>
      <c r="E19" s="164"/>
      <c r="F19" s="197"/>
    </row>
    <row r="20" spans="1:6" s="157" customFormat="1" ht="12" customHeight="1">
      <c r="A20" s="165"/>
      <c r="B20" s="163"/>
      <c r="C20" s="164"/>
      <c r="D20" s="219"/>
      <c r="E20" s="164"/>
      <c r="F20" s="197"/>
    </row>
    <row r="21" spans="1:6" s="157" customFormat="1" ht="10.5" customHeight="1">
      <c r="A21" s="165"/>
      <c r="B21" s="163"/>
      <c r="C21" s="164"/>
      <c r="D21" s="219"/>
      <c r="E21" s="164"/>
      <c r="F21" s="197"/>
    </row>
    <row r="22" spans="1:6" s="157" customFormat="1" ht="12" customHeight="1">
      <c r="A22" s="165"/>
      <c r="B22" s="163"/>
      <c r="C22" s="164"/>
      <c r="D22" s="219"/>
      <c r="E22" s="164"/>
      <c r="F22" s="197"/>
    </row>
    <row r="23" spans="1:6" s="157" customFormat="1" ht="12" customHeight="1">
      <c r="A23" s="165"/>
      <c r="B23" s="163"/>
      <c r="C23" s="164"/>
      <c r="D23" s="219"/>
      <c r="E23" s="164"/>
      <c r="F23" s="197"/>
    </row>
    <row r="24" spans="1:66" s="157" customFormat="1" ht="12" customHeight="1">
      <c r="A24" s="167" t="s">
        <v>18</v>
      </c>
      <c r="B24" s="168">
        <v>4001</v>
      </c>
      <c r="C24" s="169">
        <f>SUM(C19:C23)</f>
        <v>8751</v>
      </c>
      <c r="D24" s="169"/>
      <c r="E24" s="169">
        <f>SUM(E19:E23)</f>
        <v>0</v>
      </c>
      <c r="F24" s="170">
        <f>SUM(F19:F23)</f>
        <v>0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</row>
    <row r="25" spans="1:6" s="157" customFormat="1" ht="12" customHeight="1">
      <c r="A25" s="158" t="s">
        <v>493</v>
      </c>
      <c r="B25" s="159"/>
      <c r="C25" s="160"/>
      <c r="D25" s="160"/>
      <c r="E25" s="160"/>
      <c r="F25" s="161"/>
    </row>
    <row r="26" spans="1:6" s="157" customFormat="1" ht="12" customHeight="1">
      <c r="A26" s="162"/>
      <c r="B26" s="163"/>
      <c r="C26" s="164"/>
      <c r="D26" s="219"/>
      <c r="E26" s="164"/>
      <c r="F26" s="197"/>
    </row>
    <row r="27" spans="1:6" s="157" customFormat="1" ht="12" customHeight="1">
      <c r="A27" s="165"/>
      <c r="B27" s="163"/>
      <c r="C27" s="164"/>
      <c r="D27" s="219"/>
      <c r="E27" s="164"/>
      <c r="F27" s="197"/>
    </row>
    <row r="28" spans="1:6" s="157" customFormat="1" ht="12" customHeight="1">
      <c r="A28" s="165"/>
      <c r="B28" s="163"/>
      <c r="C28" s="164"/>
      <c r="D28" s="219"/>
      <c r="E28" s="164"/>
      <c r="F28" s="197"/>
    </row>
    <row r="29" spans="1:6" s="157" customFormat="1" ht="12" customHeight="1">
      <c r="A29" s="165" t="s">
        <v>1041</v>
      </c>
      <c r="B29" s="163"/>
      <c r="C29" s="164"/>
      <c r="D29" s="219"/>
      <c r="E29" s="164"/>
      <c r="F29" s="197"/>
    </row>
    <row r="30" spans="1:66" s="157" customFormat="1" ht="12" customHeight="1">
      <c r="A30" s="54" t="s">
        <v>30</v>
      </c>
      <c r="B30" s="55">
        <v>4005</v>
      </c>
      <c r="C30" s="169">
        <f>SUM(C26:C29)</f>
        <v>0</v>
      </c>
      <c r="D30" s="169"/>
      <c r="E30" s="169">
        <f>SUM(E26:E29)</f>
        <v>0</v>
      </c>
      <c r="F30" s="170">
        <f>SUM(F26:F29)</f>
        <v>0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</row>
    <row r="31" spans="1:6" s="157" customFormat="1" ht="12" customHeight="1">
      <c r="A31" s="44" t="s">
        <v>494</v>
      </c>
      <c r="B31" s="45"/>
      <c r="C31" s="160"/>
      <c r="D31" s="160"/>
      <c r="E31" s="160"/>
      <c r="F31" s="161"/>
    </row>
    <row r="32" spans="1:6" s="157" customFormat="1" ht="12" customHeight="1">
      <c r="A32" s="46" t="s">
        <v>1038</v>
      </c>
      <c r="B32" s="47"/>
      <c r="C32" s="164"/>
      <c r="D32" s="219"/>
      <c r="E32" s="164"/>
      <c r="F32" s="197"/>
    </row>
    <row r="33" spans="1:6" s="157" customFormat="1" ht="12" customHeight="1">
      <c r="A33" s="165" t="s">
        <v>1039</v>
      </c>
      <c r="B33" s="163"/>
      <c r="C33" s="164"/>
      <c r="D33" s="219"/>
      <c r="E33" s="164"/>
      <c r="F33" s="197"/>
    </row>
    <row r="34" spans="1:6" s="157" customFormat="1" ht="12" customHeight="1">
      <c r="A34" s="165" t="s">
        <v>1040</v>
      </c>
      <c r="B34" s="163"/>
      <c r="C34" s="164"/>
      <c r="D34" s="219"/>
      <c r="E34" s="164"/>
      <c r="F34" s="197"/>
    </row>
    <row r="35" spans="1:6" s="157" customFormat="1" ht="12" customHeight="1">
      <c r="A35" s="165" t="s">
        <v>1041</v>
      </c>
      <c r="B35" s="163"/>
      <c r="C35" s="164"/>
      <c r="D35" s="219"/>
      <c r="E35" s="164"/>
      <c r="F35" s="197"/>
    </row>
    <row r="36" spans="1:66" s="157" customFormat="1" ht="12" customHeight="1">
      <c r="A36" s="167" t="s">
        <v>42</v>
      </c>
      <c r="B36" s="168">
        <v>4010</v>
      </c>
      <c r="C36" s="169">
        <f>SUM(C32:C35)</f>
        <v>0</v>
      </c>
      <c r="D36" s="169"/>
      <c r="E36" s="169">
        <f>SUM(E32:E35)</f>
        <v>0</v>
      </c>
      <c r="F36" s="170">
        <f>SUM(F32:F35)</f>
        <v>0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</row>
    <row r="37" spans="1:66" s="157" customFormat="1" ht="12" customHeight="1">
      <c r="A37" s="167" t="s">
        <v>495</v>
      </c>
      <c r="B37" s="168">
        <v>4015</v>
      </c>
      <c r="C37" s="169">
        <f>+C24+C30+C36</f>
        <v>8751</v>
      </c>
      <c r="D37" s="169"/>
      <c r="E37" s="169">
        <f>+E24+E30+E36</f>
        <v>0</v>
      </c>
      <c r="F37" s="170">
        <f>+F24+F30+F36</f>
        <v>0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</row>
    <row r="38" spans="1:6" s="157" customFormat="1" ht="12" customHeight="1">
      <c r="A38" s="153" t="s">
        <v>496</v>
      </c>
      <c r="B38" s="154"/>
      <c r="C38" s="155"/>
      <c r="D38" s="155"/>
      <c r="E38" s="155"/>
      <c r="F38" s="156"/>
    </row>
    <row r="39" spans="1:6" s="157" customFormat="1" ht="12" customHeight="1">
      <c r="A39" s="158" t="s">
        <v>492</v>
      </c>
      <c r="B39" s="159"/>
      <c r="C39" s="160"/>
      <c r="D39" s="160"/>
      <c r="E39" s="160"/>
      <c r="F39" s="161"/>
    </row>
    <row r="40" spans="1:6" s="157" customFormat="1" ht="12" customHeight="1">
      <c r="A40" s="165" t="s">
        <v>1038</v>
      </c>
      <c r="B40" s="163"/>
      <c r="C40" s="164"/>
      <c r="D40" s="219"/>
      <c r="E40" s="164"/>
      <c r="F40" s="197"/>
    </row>
    <row r="41" spans="1:6" s="157" customFormat="1" ht="12" customHeight="1">
      <c r="A41" s="165" t="s">
        <v>1039</v>
      </c>
      <c r="B41" s="163"/>
      <c r="C41" s="164"/>
      <c r="D41" s="219"/>
      <c r="E41" s="164"/>
      <c r="F41" s="197"/>
    </row>
    <row r="42" spans="1:6" s="157" customFormat="1" ht="12" customHeight="1">
      <c r="A42" s="165" t="s">
        <v>1040</v>
      </c>
      <c r="B42" s="163"/>
      <c r="C42" s="164"/>
      <c r="D42" s="219"/>
      <c r="E42" s="164"/>
      <c r="F42" s="197"/>
    </row>
    <row r="43" spans="1:6" s="157" customFormat="1" ht="12" customHeight="1">
      <c r="A43" s="165" t="s">
        <v>1041</v>
      </c>
      <c r="B43" s="163"/>
      <c r="C43" s="164"/>
      <c r="D43" s="219"/>
      <c r="E43" s="164"/>
      <c r="F43" s="197"/>
    </row>
    <row r="44" spans="1:66" s="157" customFormat="1" ht="12" customHeight="1">
      <c r="A44" s="167" t="s">
        <v>18</v>
      </c>
      <c r="B44" s="168">
        <v>4020</v>
      </c>
      <c r="C44" s="169">
        <f>SUM(C40:C43)</f>
        <v>0</v>
      </c>
      <c r="D44" s="169"/>
      <c r="E44" s="169">
        <f>SUM(E40:E43)</f>
        <v>0</v>
      </c>
      <c r="F44" s="170">
        <f>SUM(F40:F43)</f>
        <v>0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</row>
    <row r="45" spans="1:6" s="157" customFormat="1" ht="12" customHeight="1">
      <c r="A45" s="158" t="s">
        <v>493</v>
      </c>
      <c r="B45" s="159"/>
      <c r="C45" s="160"/>
      <c r="D45" s="160"/>
      <c r="E45" s="160"/>
      <c r="F45" s="161"/>
    </row>
    <row r="46" spans="1:6" s="157" customFormat="1" ht="12" customHeight="1">
      <c r="A46" s="162" t="s">
        <v>1038</v>
      </c>
      <c r="B46" s="163"/>
      <c r="C46" s="164"/>
      <c r="D46" s="219"/>
      <c r="E46" s="164"/>
      <c r="F46" s="197"/>
    </row>
    <row r="47" spans="1:6" s="157" customFormat="1" ht="12" customHeight="1">
      <c r="A47" s="165" t="s">
        <v>1039</v>
      </c>
      <c r="B47" s="163"/>
      <c r="C47" s="164"/>
      <c r="D47" s="219"/>
      <c r="E47" s="164"/>
      <c r="F47" s="197"/>
    </row>
    <row r="48" spans="1:6" s="157" customFormat="1" ht="12" customHeight="1">
      <c r="A48" s="165" t="s">
        <v>1040</v>
      </c>
      <c r="B48" s="163"/>
      <c r="C48" s="164"/>
      <c r="D48" s="219"/>
      <c r="E48" s="164"/>
      <c r="F48" s="197"/>
    </row>
    <row r="49" spans="1:6" s="157" customFormat="1" ht="12" customHeight="1">
      <c r="A49" s="165" t="s">
        <v>1041</v>
      </c>
      <c r="B49" s="163"/>
      <c r="C49" s="164"/>
      <c r="D49" s="219"/>
      <c r="E49" s="164"/>
      <c r="F49" s="197"/>
    </row>
    <row r="50" spans="1:66" s="157" customFormat="1" ht="12" customHeight="1">
      <c r="A50" s="167" t="s">
        <v>30</v>
      </c>
      <c r="B50" s="168">
        <v>4025</v>
      </c>
      <c r="C50" s="169">
        <f>SUM(C46:C49)</f>
        <v>0</v>
      </c>
      <c r="D50" s="169"/>
      <c r="E50" s="169">
        <f>SUM(E46:E49)</f>
        <v>0</v>
      </c>
      <c r="F50" s="170">
        <f>SUM(F46:F49)</f>
        <v>0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</row>
    <row r="51" spans="1:6" s="157" customFormat="1" ht="12" customHeight="1">
      <c r="A51" s="158" t="s">
        <v>494</v>
      </c>
      <c r="B51" s="159"/>
      <c r="C51" s="160"/>
      <c r="D51" s="160"/>
      <c r="E51" s="160"/>
      <c r="F51" s="161"/>
    </row>
    <row r="52" spans="1:6" s="157" customFormat="1" ht="12" customHeight="1">
      <c r="A52" s="165" t="s">
        <v>1038</v>
      </c>
      <c r="B52" s="163"/>
      <c r="C52" s="164"/>
      <c r="D52" s="219"/>
      <c r="E52" s="164"/>
      <c r="F52" s="197"/>
    </row>
    <row r="53" spans="1:6" s="157" customFormat="1" ht="12" customHeight="1">
      <c r="A53" s="165" t="s">
        <v>1039</v>
      </c>
      <c r="B53" s="163"/>
      <c r="C53" s="164"/>
      <c r="D53" s="219"/>
      <c r="E53" s="164"/>
      <c r="F53" s="197"/>
    </row>
    <row r="54" spans="1:6" s="157" customFormat="1" ht="12" customHeight="1">
      <c r="A54" s="165" t="s">
        <v>1040</v>
      </c>
      <c r="B54" s="163"/>
      <c r="C54" s="164"/>
      <c r="D54" s="219"/>
      <c r="E54" s="164"/>
      <c r="F54" s="197"/>
    </row>
    <row r="55" spans="1:6" s="157" customFormat="1" ht="12" customHeight="1">
      <c r="A55" s="165" t="s">
        <v>1041</v>
      </c>
      <c r="B55" s="163"/>
      <c r="C55" s="164"/>
      <c r="D55" s="219"/>
      <c r="E55" s="164"/>
      <c r="F55" s="197"/>
    </row>
    <row r="56" spans="1:66" s="157" customFormat="1" ht="12" customHeight="1">
      <c r="A56" s="167" t="s">
        <v>42</v>
      </c>
      <c r="B56" s="168">
        <v>4030</v>
      </c>
      <c r="C56" s="169">
        <f>SUM(C52:C55)</f>
        <v>0</v>
      </c>
      <c r="D56" s="169"/>
      <c r="E56" s="169">
        <f>SUM(E52:E55)</f>
        <v>0</v>
      </c>
      <c r="F56" s="170">
        <f>SUM(F52:F55)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</row>
    <row r="57" spans="1:66" s="157" customFormat="1" ht="12" customHeight="1">
      <c r="A57" s="171" t="s">
        <v>497</v>
      </c>
      <c r="B57" s="172">
        <v>4040</v>
      </c>
      <c r="C57" s="173">
        <f>+C44+C50+C56</f>
        <v>0</v>
      </c>
      <c r="D57" s="173"/>
      <c r="E57" s="173">
        <f>+E44+E50+E56</f>
        <v>0</v>
      </c>
      <c r="F57" s="174">
        <f>+F44+F50+F56</f>
        <v>0</v>
      </c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</row>
    <row r="58" spans="1:9" s="157" customFormat="1" ht="12" customHeight="1">
      <c r="A58" s="213"/>
      <c r="B58" s="214"/>
      <c r="C58" s="214"/>
      <c r="D58" s="214"/>
      <c r="E58" s="214"/>
      <c r="F58" s="214"/>
      <c r="G58" s="214"/>
      <c r="H58" s="214"/>
      <c r="I58" s="214"/>
    </row>
    <row r="59" spans="1:9" s="157" customFormat="1" ht="12" customHeight="1">
      <c r="A59" s="213"/>
      <c r="B59" s="214"/>
      <c r="C59" s="214"/>
      <c r="D59" s="214"/>
      <c r="E59" s="214"/>
      <c r="F59" s="214"/>
      <c r="G59" s="214"/>
      <c r="H59" s="214"/>
      <c r="I59" s="214"/>
    </row>
    <row r="60" spans="1:9" s="157" customFormat="1" ht="12" customHeight="1">
      <c r="A60" s="213"/>
      <c r="B60" s="214"/>
      <c r="C60" s="214"/>
      <c r="D60" s="214"/>
      <c r="E60" s="214"/>
      <c r="F60" s="214"/>
      <c r="G60" s="214"/>
      <c r="H60" s="214"/>
      <c r="I60" s="214"/>
    </row>
    <row r="61" spans="1:9" s="157" customFormat="1" ht="12" customHeight="1">
      <c r="A61" s="213"/>
      <c r="B61" s="214"/>
      <c r="C61" s="214"/>
      <c r="D61" s="214"/>
      <c r="E61" s="214"/>
      <c r="F61" s="214"/>
      <c r="G61" s="214"/>
      <c r="H61" s="214"/>
      <c r="I61" s="214"/>
    </row>
    <row r="62" spans="1:9" s="157" customFormat="1" ht="12" customHeight="1">
      <c r="A62" s="213"/>
      <c r="B62" s="214"/>
      <c r="C62" s="214"/>
      <c r="D62" s="214"/>
      <c r="E62" s="214"/>
      <c r="F62" s="214"/>
      <c r="G62" s="214"/>
      <c r="H62" s="214"/>
      <c r="I62" s="214"/>
    </row>
    <row r="63" spans="1:9" s="157" customFormat="1" ht="12">
      <c r="A63" s="43" t="e">
        <f>CONCATENATE("Date: ",#REF!)</f>
        <v>#REF!</v>
      </c>
      <c r="B63" s="166"/>
      <c r="C63" s="401" t="s">
        <v>125</v>
      </c>
      <c r="E63" s="166"/>
      <c r="F63" s="238" t="s">
        <v>126</v>
      </c>
      <c r="I63" s="178"/>
    </row>
    <row r="64" spans="3:6" ht="15">
      <c r="C64" s="180"/>
      <c r="D64" s="180"/>
      <c r="E64" s="180"/>
      <c r="F64" s="180"/>
    </row>
    <row r="65" spans="3:6" ht="15">
      <c r="C65" s="180"/>
      <c r="D65" s="180"/>
      <c r="E65" s="180"/>
      <c r="F65" s="180"/>
    </row>
    <row r="66" spans="3:6" ht="15">
      <c r="C66" s="180"/>
      <c r="D66" s="180"/>
      <c r="E66" s="180"/>
      <c r="F66" s="180"/>
    </row>
    <row r="67" spans="3:6" ht="15">
      <c r="C67" s="180"/>
      <c r="D67" s="180"/>
      <c r="E67" s="180"/>
      <c r="F67" s="180"/>
    </row>
    <row r="68" spans="3:6" ht="15">
      <c r="C68" s="180"/>
      <c r="D68" s="180"/>
      <c r="E68" s="180"/>
      <c r="F68" s="180"/>
    </row>
    <row r="69" spans="3:6" ht="15">
      <c r="C69" s="180"/>
      <c r="D69" s="180"/>
      <c r="E69" s="180"/>
      <c r="F69" s="180"/>
    </row>
    <row r="70" spans="3:6" ht="15">
      <c r="C70" s="180"/>
      <c r="D70" s="180"/>
      <c r="E70" s="180"/>
      <c r="F70" s="180"/>
    </row>
    <row r="71" spans="3:6" ht="15">
      <c r="C71" s="180"/>
      <c r="D71" s="180"/>
      <c r="E71" s="180"/>
      <c r="F71" s="180"/>
    </row>
    <row r="72" spans="3:6" ht="15">
      <c r="C72" s="180"/>
      <c r="D72" s="180"/>
      <c r="E72" s="180"/>
      <c r="F72" s="180"/>
    </row>
    <row r="73" spans="3:6" ht="15">
      <c r="C73" s="180"/>
      <c r="D73" s="180"/>
      <c r="E73" s="180"/>
      <c r="F73" s="180"/>
    </row>
    <row r="74" spans="3:6" ht="15">
      <c r="C74" s="180"/>
      <c r="D74" s="180"/>
      <c r="E74" s="180"/>
      <c r="F74" s="180"/>
    </row>
    <row r="75" spans="3:6" ht="15">
      <c r="C75" s="180"/>
      <c r="D75" s="180"/>
      <c r="E75" s="180"/>
      <c r="F75" s="180"/>
    </row>
    <row r="76" spans="3:6" ht="15">
      <c r="C76" s="180"/>
      <c r="D76" s="180"/>
      <c r="E76" s="180"/>
      <c r="F76" s="180"/>
    </row>
    <row r="77" spans="3:6" ht="15">
      <c r="C77" s="180"/>
      <c r="D77" s="180"/>
      <c r="E77" s="180"/>
      <c r="F77" s="180"/>
    </row>
    <row r="78" spans="3:6" ht="15">
      <c r="C78" s="180"/>
      <c r="D78" s="180"/>
      <c r="E78" s="180"/>
      <c r="F78" s="180"/>
    </row>
    <row r="79" spans="3:6" ht="15">
      <c r="C79" s="180"/>
      <c r="D79" s="180"/>
      <c r="E79" s="180"/>
      <c r="F79" s="180"/>
    </row>
    <row r="80" spans="3:6" ht="15">
      <c r="C80" s="180"/>
      <c r="D80" s="180"/>
      <c r="E80" s="180"/>
      <c r="F80" s="180"/>
    </row>
    <row r="81" spans="3:6" ht="15">
      <c r="C81" s="180"/>
      <c r="D81" s="180"/>
      <c r="E81" s="180"/>
      <c r="F81" s="180"/>
    </row>
    <row r="82" spans="3:6" ht="15">
      <c r="C82" s="180"/>
      <c r="D82" s="180"/>
      <c r="E82" s="180"/>
      <c r="F82" s="180"/>
    </row>
    <row r="83" spans="3:6" ht="15">
      <c r="C83" s="180"/>
      <c r="D83" s="180"/>
      <c r="E83" s="180"/>
      <c r="F83" s="180"/>
    </row>
    <row r="84" spans="3:6" ht="15">
      <c r="C84" s="180"/>
      <c r="D84" s="180"/>
      <c r="E84" s="180"/>
      <c r="F84" s="180"/>
    </row>
    <row r="85" spans="3:6" ht="15">
      <c r="C85" s="180"/>
      <c r="D85" s="180"/>
      <c r="E85" s="180"/>
      <c r="F85" s="180"/>
    </row>
    <row r="86" spans="3:6" ht="15">
      <c r="C86" s="180"/>
      <c r="D86" s="180"/>
      <c r="E86" s="180"/>
      <c r="F86" s="180"/>
    </row>
    <row r="87" spans="3:6" ht="15">
      <c r="C87" s="180"/>
      <c r="D87" s="180"/>
      <c r="E87" s="180"/>
      <c r="F87" s="180"/>
    </row>
    <row r="88" spans="3:6" ht="15">
      <c r="C88" s="180"/>
      <c r="D88" s="180"/>
      <c r="E88" s="180"/>
      <c r="F88" s="180"/>
    </row>
    <row r="89" spans="3:6" ht="15">
      <c r="C89" s="180"/>
      <c r="D89" s="180"/>
      <c r="E89" s="180"/>
      <c r="F89" s="180"/>
    </row>
    <row r="90" spans="3:6" ht="15">
      <c r="C90" s="180"/>
      <c r="D90" s="180"/>
      <c r="E90" s="180"/>
      <c r="F90" s="180"/>
    </row>
    <row r="91" spans="3:6" ht="15">
      <c r="C91" s="180"/>
      <c r="D91" s="180"/>
      <c r="E91" s="180"/>
      <c r="F91" s="180"/>
    </row>
    <row r="92" spans="3:6" ht="15">
      <c r="C92" s="180"/>
      <c r="D92" s="180"/>
      <c r="E92" s="180"/>
      <c r="F92" s="180"/>
    </row>
    <row r="93" spans="3:6" ht="15">
      <c r="C93" s="180"/>
      <c r="D93" s="180"/>
      <c r="E93" s="180"/>
      <c r="F93" s="180"/>
    </row>
    <row r="94" spans="3:6" ht="15">
      <c r="C94" s="180"/>
      <c r="D94" s="180"/>
      <c r="E94" s="180"/>
      <c r="F94" s="180"/>
    </row>
    <row r="95" spans="3:6" ht="15">
      <c r="C95" s="180"/>
      <c r="D95" s="180"/>
      <c r="E95" s="180"/>
      <c r="F95" s="180"/>
    </row>
    <row r="96" spans="3:6" ht="15">
      <c r="C96" s="180"/>
      <c r="D96" s="180"/>
      <c r="E96" s="180"/>
      <c r="F96" s="180"/>
    </row>
    <row r="97" spans="3:6" ht="15">
      <c r="C97" s="180"/>
      <c r="D97" s="180"/>
      <c r="E97" s="180"/>
      <c r="F97" s="180"/>
    </row>
    <row r="98" spans="3:6" ht="15">
      <c r="C98" s="180"/>
      <c r="D98" s="180"/>
      <c r="E98" s="180"/>
      <c r="F98" s="180"/>
    </row>
    <row r="99" spans="3:6" ht="15">
      <c r="C99" s="180"/>
      <c r="D99" s="180"/>
      <c r="E99" s="180"/>
      <c r="F99" s="180"/>
    </row>
    <row r="100" spans="3:6" ht="15">
      <c r="C100" s="180"/>
      <c r="D100" s="180"/>
      <c r="E100" s="180"/>
      <c r="F100" s="180"/>
    </row>
    <row r="101" spans="3:6" ht="15">
      <c r="C101" s="180"/>
      <c r="D101" s="180"/>
      <c r="E101" s="180"/>
      <c r="F101" s="180"/>
    </row>
    <row r="102" spans="3:6" ht="15">
      <c r="C102" s="180"/>
      <c r="D102" s="180"/>
      <c r="E102" s="180"/>
      <c r="F102" s="180"/>
    </row>
    <row r="103" spans="3:6" ht="15">
      <c r="C103" s="180"/>
      <c r="D103" s="180"/>
      <c r="E103" s="180"/>
      <c r="F103" s="180"/>
    </row>
    <row r="104" spans="3:6" ht="15">
      <c r="C104" s="180"/>
      <c r="D104" s="180"/>
      <c r="E104" s="180"/>
      <c r="F104" s="180"/>
    </row>
    <row r="105" spans="3:6" ht="15">
      <c r="C105" s="180"/>
      <c r="D105" s="180"/>
      <c r="E105" s="180"/>
      <c r="F105" s="180"/>
    </row>
    <row r="106" spans="3:6" ht="15">
      <c r="C106" s="180"/>
      <c r="D106" s="180"/>
      <c r="E106" s="180"/>
      <c r="F106" s="180"/>
    </row>
    <row r="107" spans="3:6" ht="15">
      <c r="C107" s="180"/>
      <c r="D107" s="180"/>
      <c r="E107" s="180"/>
      <c r="F107" s="180"/>
    </row>
    <row r="108" spans="3:6" ht="15">
      <c r="C108" s="180"/>
      <c r="D108" s="180"/>
      <c r="E108" s="180"/>
      <c r="F108" s="180"/>
    </row>
    <row r="109" spans="3:6" ht="15">
      <c r="C109" s="180"/>
      <c r="D109" s="180"/>
      <c r="E109" s="180"/>
      <c r="F109" s="180"/>
    </row>
    <row r="110" spans="3:6" ht="15">
      <c r="C110" s="180"/>
      <c r="D110" s="180"/>
      <c r="E110" s="180"/>
      <c r="F110" s="180"/>
    </row>
    <row r="111" spans="3:6" ht="15">
      <c r="C111" s="180"/>
      <c r="D111" s="180"/>
      <c r="E111" s="180"/>
      <c r="F111" s="180"/>
    </row>
    <row r="112" spans="3:6" ht="15">
      <c r="C112" s="180"/>
      <c r="D112" s="180"/>
      <c r="E112" s="180"/>
      <c r="F112" s="180"/>
    </row>
    <row r="113" spans="3:6" ht="15">
      <c r="C113" s="180"/>
      <c r="D113" s="180"/>
      <c r="E113" s="180"/>
      <c r="F113" s="180"/>
    </row>
    <row r="114" spans="3:6" ht="15">
      <c r="C114" s="180"/>
      <c r="D114" s="180"/>
      <c r="E114" s="180"/>
      <c r="F114" s="180"/>
    </row>
    <row r="115" spans="3:6" ht="15">
      <c r="C115" s="180"/>
      <c r="D115" s="180"/>
      <c r="E115" s="180"/>
      <c r="F115" s="180"/>
    </row>
    <row r="116" spans="3:6" ht="15">
      <c r="C116" s="180"/>
      <c r="D116" s="180"/>
      <c r="E116" s="180"/>
      <c r="F116" s="180"/>
    </row>
    <row r="117" spans="3:6" ht="15">
      <c r="C117" s="180"/>
      <c r="D117" s="180"/>
      <c r="E117" s="180"/>
      <c r="F117" s="180"/>
    </row>
    <row r="118" spans="3:6" ht="15">
      <c r="C118" s="180"/>
      <c r="D118" s="180"/>
      <c r="E118" s="180"/>
      <c r="F118" s="180"/>
    </row>
    <row r="119" spans="3:6" ht="15">
      <c r="C119" s="180"/>
      <c r="D119" s="180"/>
      <c r="E119" s="180"/>
      <c r="F119" s="180"/>
    </row>
    <row r="120" spans="3:6" ht="15">
      <c r="C120" s="180"/>
      <c r="D120" s="180"/>
      <c r="E120" s="180"/>
      <c r="F120" s="180"/>
    </row>
    <row r="121" spans="3:6" ht="15">
      <c r="C121" s="180"/>
      <c r="D121" s="180"/>
      <c r="E121" s="180"/>
      <c r="F121" s="180"/>
    </row>
    <row r="122" spans="3:6" ht="15">
      <c r="C122" s="180"/>
      <c r="D122" s="180"/>
      <c r="E122" s="180"/>
      <c r="F122" s="180"/>
    </row>
    <row r="123" spans="3:6" ht="15">
      <c r="C123" s="180"/>
      <c r="D123" s="180"/>
      <c r="E123" s="180"/>
      <c r="F123" s="180"/>
    </row>
    <row r="124" spans="3:6" ht="15">
      <c r="C124" s="180"/>
      <c r="D124" s="180"/>
      <c r="E124" s="180"/>
      <c r="F124" s="180"/>
    </row>
    <row r="125" spans="3:6" ht="15">
      <c r="C125" s="180"/>
      <c r="D125" s="180"/>
      <c r="E125" s="180"/>
      <c r="F125" s="180"/>
    </row>
    <row r="126" spans="3:6" ht="15"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  <row r="676" spans="3:6" ht="15">
      <c r="C676" s="180"/>
      <c r="D676" s="180"/>
      <c r="E676" s="180"/>
      <c r="F676" s="180"/>
    </row>
    <row r="677" spans="3:6" ht="15">
      <c r="C677" s="180"/>
      <c r="D677" s="180"/>
      <c r="E677" s="180"/>
      <c r="F677" s="180"/>
    </row>
  </sheetData>
  <sheetProtection/>
  <mergeCells count="2">
    <mergeCell ref="A1:F1"/>
    <mergeCell ref="A8:F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3"/>
  <sheetViews>
    <sheetView showGridLines="0" zoomScalePageLayoutView="0" workbookViewId="0" topLeftCell="A88">
      <selection activeCell="B59" sqref="B59"/>
    </sheetView>
  </sheetViews>
  <sheetFormatPr defaultColWidth="9.00390625" defaultRowHeight="12.75"/>
  <cols>
    <col min="1" max="1" width="53.875" style="492" customWidth="1"/>
    <col min="2" max="2" width="15.75390625" style="490" customWidth="1"/>
    <col min="3" max="3" width="20.625" style="490" customWidth="1"/>
    <col min="4" max="4" width="4.125" style="491" customWidth="1"/>
    <col min="5" max="16384" width="9.125" style="491" customWidth="1"/>
  </cols>
  <sheetData>
    <row r="1" ht="15">
      <c r="A1" s="419" t="str">
        <f>титул!$C$2</f>
        <v>СОЛАР ПАУЪР ПАРК ООД</v>
      </c>
    </row>
    <row r="2" spans="1:3" ht="15">
      <c r="A2" s="493" t="s">
        <v>833</v>
      </c>
      <c r="B2" s="423" t="s">
        <v>835</v>
      </c>
      <c r="C2" s="424" t="s">
        <v>836</v>
      </c>
    </row>
    <row r="3" spans="1:3" ht="15" customHeight="1">
      <c r="A3" s="419" t="str">
        <f>титул!$C$4</f>
        <v>ПЛОВДИВ</v>
      </c>
      <c r="B3" s="543" t="str">
        <f>титул!$C$6</f>
        <v>201262185</v>
      </c>
      <c r="C3" s="639" t="str">
        <f>титул!$C$8</f>
        <v>произв. и пренос на ел.енергия</v>
      </c>
    </row>
    <row r="4" spans="1:3" ht="15.75" customHeight="1">
      <c r="A4" s="493" t="s">
        <v>839</v>
      </c>
      <c r="C4" s="639"/>
    </row>
    <row r="5" spans="1:3" ht="15.75" customHeight="1">
      <c r="A5" s="493"/>
      <c r="C5" s="542"/>
    </row>
    <row r="6" spans="1:4" ht="19.5" customHeight="1">
      <c r="A6" s="646" t="s">
        <v>840</v>
      </c>
      <c r="B6" s="646"/>
      <c r="C6" s="646"/>
      <c r="D6" s="536"/>
    </row>
    <row r="7" spans="1:4" ht="12.75" customHeight="1">
      <c r="A7" s="647" t="str">
        <f>CONCATENATE("на"," ",титул!$C$2)</f>
        <v>на СОЛАР ПАУЪР ПАРК ООД</v>
      </c>
      <c r="B7" s="647"/>
      <c r="C7" s="647"/>
      <c r="D7" s="537"/>
    </row>
    <row r="8" spans="1:4" ht="10.5" customHeight="1">
      <c r="A8" s="647" t="str">
        <f>CONCATENATE("към"," ",титул!$C$10)</f>
        <v>към 30.06.2021</v>
      </c>
      <c r="B8" s="647"/>
      <c r="C8" s="647"/>
      <c r="D8" s="537"/>
    </row>
    <row r="9" spans="1:3" ht="8.25" customHeight="1" thickBot="1">
      <c r="A9" s="494"/>
      <c r="B9" s="495"/>
      <c r="C9" s="495"/>
    </row>
    <row r="10" spans="1:3" ht="13.5" customHeight="1">
      <c r="A10" s="643" t="s">
        <v>816</v>
      </c>
      <c r="B10" s="644"/>
      <c r="C10" s="645"/>
    </row>
    <row r="11" spans="1:3" s="497" customFormat="1" ht="10.5" customHeight="1">
      <c r="A11" s="640" t="s">
        <v>841</v>
      </c>
      <c r="B11" s="496" t="s">
        <v>531</v>
      </c>
      <c r="C11" s="571"/>
    </row>
    <row r="12" spans="1:3" s="497" customFormat="1" ht="10.5" customHeight="1">
      <c r="A12" s="641"/>
      <c r="B12" s="498" t="s">
        <v>853</v>
      </c>
      <c r="C12" s="572" t="s">
        <v>843</v>
      </c>
    </row>
    <row r="13" spans="1:3" s="497" customFormat="1" ht="10.5" customHeight="1">
      <c r="A13" s="642"/>
      <c r="B13" s="499" t="s">
        <v>844</v>
      </c>
      <c r="C13" s="573" t="s">
        <v>844</v>
      </c>
    </row>
    <row r="14" spans="1:3" s="497" customFormat="1" ht="10.5" customHeight="1" thickBot="1">
      <c r="A14" s="583" t="s">
        <v>845</v>
      </c>
      <c r="B14" s="584" t="s">
        <v>995</v>
      </c>
      <c r="C14" s="585" t="s">
        <v>996</v>
      </c>
    </row>
    <row r="15" spans="1:3" s="500" customFormat="1" ht="12" customHeight="1">
      <c r="A15" s="574" t="s">
        <v>558</v>
      </c>
      <c r="B15" s="432"/>
      <c r="C15" s="432"/>
    </row>
    <row r="16" spans="1:3" s="500" customFormat="1" ht="12" customHeight="1">
      <c r="A16" s="575" t="s">
        <v>559</v>
      </c>
      <c r="B16" s="431"/>
      <c r="C16" s="431"/>
    </row>
    <row r="17" spans="1:3" s="500" customFormat="1" ht="12" customHeight="1" hidden="1">
      <c r="A17" s="576" t="s">
        <v>563</v>
      </c>
      <c r="B17" s="431"/>
      <c r="C17" s="431"/>
    </row>
    <row r="18" spans="1:3" s="500" customFormat="1" ht="12" customHeight="1" hidden="1">
      <c r="A18" s="577" t="s">
        <v>236</v>
      </c>
      <c r="B18" s="540">
        <f>СДА!P15</f>
        <v>0</v>
      </c>
      <c r="C18" s="540">
        <f>СДА!Q15</f>
        <v>0</v>
      </c>
    </row>
    <row r="19" spans="1:3" s="500" customFormat="1" ht="25.5" customHeight="1" hidden="1">
      <c r="A19" s="577" t="s">
        <v>560</v>
      </c>
      <c r="B19" s="540">
        <f>СДА!P16</f>
        <v>0</v>
      </c>
      <c r="C19" s="540">
        <f>СДА!Q16</f>
        <v>0</v>
      </c>
    </row>
    <row r="20" spans="1:3" s="500" customFormat="1" ht="12" customHeight="1" hidden="1">
      <c r="A20" s="577" t="s">
        <v>561</v>
      </c>
      <c r="B20" s="540">
        <f>СДА!P17</f>
        <v>0</v>
      </c>
      <c r="C20" s="540">
        <f>СДА!Q17</f>
        <v>0</v>
      </c>
    </row>
    <row r="21" spans="1:4" s="500" customFormat="1" ht="21.75" customHeight="1" hidden="1">
      <c r="A21" s="577" t="s">
        <v>562</v>
      </c>
      <c r="B21" s="540">
        <f>СДА!P18</f>
        <v>0</v>
      </c>
      <c r="C21" s="540">
        <f>СДА!Q18</f>
        <v>0</v>
      </c>
      <c r="D21" s="501"/>
    </row>
    <row r="22" spans="1:4" s="500" customFormat="1" ht="14.25" customHeight="1" hidden="1">
      <c r="A22" s="576" t="s">
        <v>818</v>
      </c>
      <c r="B22" s="540">
        <f>SUM(B18:B21)</f>
        <v>0</v>
      </c>
      <c r="C22" s="540">
        <f>SUM(C18:C21)</f>
        <v>0</v>
      </c>
      <c r="D22" s="501"/>
    </row>
    <row r="23" spans="1:4" s="500" customFormat="1" ht="12" customHeight="1">
      <c r="A23" s="576" t="s">
        <v>570</v>
      </c>
      <c r="B23" s="431"/>
      <c r="C23" s="431"/>
      <c r="D23" s="501"/>
    </row>
    <row r="24" spans="1:4" s="500" customFormat="1" ht="12" customHeight="1">
      <c r="A24" s="577" t="s">
        <v>564</v>
      </c>
      <c r="B24" s="540">
        <v>459</v>
      </c>
      <c r="C24" s="540">
        <f>SUM(C25:C26)</f>
        <v>459</v>
      </c>
      <c r="D24" s="501"/>
    </row>
    <row r="25" spans="1:4" s="500" customFormat="1" ht="12" customHeight="1">
      <c r="A25" s="577" t="s">
        <v>566</v>
      </c>
      <c r="B25" s="540">
        <f>СДА!P22</f>
        <v>459</v>
      </c>
      <c r="C25" s="540">
        <v>459</v>
      </c>
      <c r="D25" s="501"/>
    </row>
    <row r="26" spans="1:4" s="500" customFormat="1" ht="12" customHeight="1">
      <c r="A26" s="577" t="s">
        <v>565</v>
      </c>
      <c r="B26" s="540">
        <f>СДА!P23</f>
        <v>0</v>
      </c>
      <c r="C26" s="540">
        <f>СДА!Q23</f>
        <v>0</v>
      </c>
      <c r="D26" s="501"/>
    </row>
    <row r="27" spans="1:4" s="500" customFormat="1" ht="12" customHeight="1">
      <c r="A27" s="577" t="s">
        <v>567</v>
      </c>
      <c r="B27" s="540">
        <f>СДА!P24</f>
        <v>284</v>
      </c>
      <c r="C27" s="540">
        <v>187</v>
      </c>
      <c r="D27" s="501"/>
    </row>
    <row r="28" spans="1:4" s="500" customFormat="1" ht="12" customHeight="1">
      <c r="A28" s="577" t="s">
        <v>568</v>
      </c>
      <c r="B28" s="540">
        <f>СДА!P25</f>
        <v>3403</v>
      </c>
      <c r="C28" s="540">
        <v>3509</v>
      </c>
      <c r="D28" s="501"/>
    </row>
    <row r="29" spans="1:4" s="500" customFormat="1" ht="24.75" customHeight="1">
      <c r="A29" s="577" t="s">
        <v>569</v>
      </c>
      <c r="B29" s="475"/>
      <c r="C29" s="475"/>
      <c r="D29" s="501"/>
    </row>
    <row r="30" spans="1:4" s="500" customFormat="1" ht="12" customHeight="1">
      <c r="A30" s="576" t="s">
        <v>571</v>
      </c>
      <c r="B30" s="540">
        <f>SUM(B24:B29)-B25-B26</f>
        <v>4146</v>
      </c>
      <c r="C30" s="540">
        <f>SUM(C24:C29)-C25-C26</f>
        <v>4155</v>
      </c>
      <c r="D30" s="501"/>
    </row>
    <row r="31" spans="1:4" s="500" customFormat="1" ht="12" customHeight="1" hidden="1">
      <c r="A31" s="576" t="s">
        <v>823</v>
      </c>
      <c r="B31" s="431"/>
      <c r="C31" s="431"/>
      <c r="D31" s="501"/>
    </row>
    <row r="32" spans="1:4" s="500" customFormat="1" ht="12" customHeight="1" hidden="1">
      <c r="A32" s="577" t="s">
        <v>572</v>
      </c>
      <c r="B32" s="540">
        <f>СДА!P29</f>
        <v>0</v>
      </c>
      <c r="C32" s="540">
        <f>СДА!Q29</f>
        <v>0</v>
      </c>
      <c r="D32" s="501"/>
    </row>
    <row r="33" spans="1:4" s="500" customFormat="1" ht="12" customHeight="1" hidden="1">
      <c r="A33" s="577" t="s">
        <v>573</v>
      </c>
      <c r="B33" s="540">
        <f>СДА!P30</f>
        <v>0</v>
      </c>
      <c r="C33" s="540">
        <f>СДА!Q30</f>
        <v>0</v>
      </c>
      <c r="D33" s="501"/>
    </row>
    <row r="34" spans="1:4" s="500" customFormat="1" ht="12" customHeight="1" hidden="1">
      <c r="A34" s="577" t="s">
        <v>574</v>
      </c>
      <c r="B34" s="540"/>
      <c r="C34" s="540"/>
      <c r="D34" s="501"/>
    </row>
    <row r="35" spans="1:4" s="500" customFormat="1" ht="24" customHeight="1" hidden="1">
      <c r="A35" s="577" t="s">
        <v>575</v>
      </c>
      <c r="B35" s="540"/>
      <c r="C35" s="540"/>
      <c r="D35" s="501"/>
    </row>
    <row r="36" spans="1:4" s="500" customFormat="1" ht="12" customHeight="1" hidden="1">
      <c r="A36" s="577" t="s">
        <v>576</v>
      </c>
      <c r="B36" s="540">
        <f>СДА!P33</f>
        <v>0</v>
      </c>
      <c r="C36" s="540">
        <f>СДА!Q33</f>
        <v>0</v>
      </c>
      <c r="D36" s="501"/>
    </row>
    <row r="37" spans="1:4" s="500" customFormat="1" ht="12" customHeight="1" hidden="1">
      <c r="A37" s="577" t="s">
        <v>577</v>
      </c>
      <c r="B37" s="540">
        <f>СДА!P34</f>
        <v>0</v>
      </c>
      <c r="C37" s="540">
        <f>СДА!Q34</f>
        <v>0</v>
      </c>
      <c r="D37" s="501"/>
    </row>
    <row r="38" spans="1:4" s="500" customFormat="1" ht="12" customHeight="1" hidden="1">
      <c r="A38" s="577" t="s">
        <v>1043</v>
      </c>
      <c r="B38" s="540">
        <f>СДА!P35</f>
        <v>0</v>
      </c>
      <c r="C38" s="540">
        <f>СДА!Q35</f>
        <v>0</v>
      </c>
      <c r="D38" s="501"/>
    </row>
    <row r="39" spans="1:4" s="500" customFormat="1" ht="12" customHeight="1" hidden="1">
      <c r="A39" s="577" t="s">
        <v>578</v>
      </c>
      <c r="B39" s="431"/>
      <c r="C39" s="431"/>
      <c r="D39" s="501"/>
    </row>
    <row r="40" spans="1:4" s="500" customFormat="1" ht="24" customHeight="1" hidden="1">
      <c r="A40" s="576" t="s">
        <v>819</v>
      </c>
      <c r="B40" s="540">
        <f>SUM(B32:B39)</f>
        <v>0</v>
      </c>
      <c r="C40" s="540">
        <f>SUM(C32:C39)</f>
        <v>0</v>
      </c>
      <c r="D40" s="501"/>
    </row>
    <row r="41" spans="1:4" s="500" customFormat="1" ht="12" customHeight="1" hidden="1">
      <c r="A41" s="576" t="s">
        <v>579</v>
      </c>
      <c r="B41" s="540"/>
      <c r="C41" s="540"/>
      <c r="D41" s="501"/>
    </row>
    <row r="42" spans="1:4" s="500" customFormat="1" ht="12" customHeight="1" hidden="1">
      <c r="A42" s="578"/>
      <c r="B42" s="431"/>
      <c r="C42" s="431"/>
      <c r="D42" s="501"/>
    </row>
    <row r="43" spans="1:4" s="500" customFormat="1" ht="12" customHeight="1">
      <c r="A43" s="575" t="s">
        <v>229</v>
      </c>
      <c r="B43" s="541">
        <f>B40+B30+B22+B41</f>
        <v>4146</v>
      </c>
      <c r="C43" s="541">
        <f>C40+C30+C22+C41</f>
        <v>4155</v>
      </c>
      <c r="D43" s="501"/>
    </row>
    <row r="44" spans="1:4" s="500" customFormat="1" ht="12" customHeight="1" hidden="1">
      <c r="A44" s="577"/>
      <c r="B44" s="431"/>
      <c r="C44" s="431"/>
      <c r="D44" s="501"/>
    </row>
    <row r="45" spans="1:4" s="500" customFormat="1" ht="12" hidden="1">
      <c r="A45" s="577"/>
      <c r="B45" s="431"/>
      <c r="C45" s="431"/>
      <c r="D45" s="501"/>
    </row>
    <row r="46" spans="1:4" s="500" customFormat="1" ht="12" hidden="1">
      <c r="A46" s="576"/>
      <c r="B46" s="431"/>
      <c r="C46" s="431"/>
      <c r="D46" s="501"/>
    </row>
    <row r="47" spans="1:4" s="500" customFormat="1" ht="12" hidden="1">
      <c r="A47" s="576"/>
      <c r="B47" s="431"/>
      <c r="C47" s="431"/>
      <c r="D47" s="501"/>
    </row>
    <row r="48" spans="1:4" s="500" customFormat="1" ht="12" hidden="1">
      <c r="A48" s="575"/>
      <c r="B48" s="431"/>
      <c r="C48" s="431"/>
      <c r="D48" s="501"/>
    </row>
    <row r="49" spans="1:4" s="500" customFormat="1" ht="12">
      <c r="A49" s="575" t="s">
        <v>580</v>
      </c>
      <c r="B49" s="431"/>
      <c r="C49" s="431"/>
      <c r="D49" s="501"/>
    </row>
    <row r="50" spans="1:4" s="500" customFormat="1" ht="12" hidden="1">
      <c r="A50" s="576" t="s">
        <v>821</v>
      </c>
      <c r="B50" s="431"/>
      <c r="C50" s="431"/>
      <c r="D50" s="501"/>
    </row>
    <row r="51" spans="1:4" s="500" customFormat="1" ht="12" hidden="1">
      <c r="A51" s="577" t="s">
        <v>581</v>
      </c>
      <c r="B51" s="431"/>
      <c r="C51" s="431"/>
      <c r="D51" s="501"/>
    </row>
    <row r="52" spans="1:4" s="500" customFormat="1" ht="12" hidden="1">
      <c r="A52" s="577" t="s">
        <v>235</v>
      </c>
      <c r="B52" s="431"/>
      <c r="C52" s="431"/>
      <c r="D52" s="501"/>
    </row>
    <row r="53" spans="1:4" s="500" customFormat="1" ht="12" hidden="1">
      <c r="A53" s="577" t="s">
        <v>582</v>
      </c>
      <c r="B53" s="541">
        <f>SUM(B54:B55)</f>
        <v>0</v>
      </c>
      <c r="C53" s="541">
        <f>SUM(C54:C55)</f>
        <v>0</v>
      </c>
      <c r="D53" s="501"/>
    </row>
    <row r="54" spans="1:4" s="500" customFormat="1" ht="12" customHeight="1" hidden="1">
      <c r="A54" s="577" t="s">
        <v>583</v>
      </c>
      <c r="B54" s="431"/>
      <c r="C54" s="431"/>
      <c r="D54" s="501"/>
    </row>
    <row r="55" spans="1:4" s="500" customFormat="1" ht="12" customHeight="1" hidden="1">
      <c r="A55" s="577" t="s">
        <v>584</v>
      </c>
      <c r="B55" s="431"/>
      <c r="C55" s="431"/>
      <c r="D55" s="501"/>
    </row>
    <row r="56" spans="1:4" s="500" customFormat="1" ht="12" customHeight="1" hidden="1">
      <c r="A56" s="577" t="s">
        <v>585</v>
      </c>
      <c r="B56" s="431"/>
      <c r="C56" s="431"/>
      <c r="D56" s="501"/>
    </row>
    <row r="57" spans="1:4" s="500" customFormat="1" ht="12" customHeight="1" hidden="1">
      <c r="A57" s="576" t="s">
        <v>818</v>
      </c>
      <c r="B57" s="540">
        <f>SUM(B50:B56)-B54-B55</f>
        <v>0</v>
      </c>
      <c r="C57" s="540">
        <f>SUM(C50:C56)-C54-C55</f>
        <v>0</v>
      </c>
      <c r="D57" s="501"/>
    </row>
    <row r="58" spans="1:4" s="500" customFormat="1" ht="12" customHeight="1">
      <c r="A58" s="576" t="s">
        <v>586</v>
      </c>
      <c r="B58" s="431"/>
      <c r="C58" s="431"/>
      <c r="D58" s="501"/>
    </row>
    <row r="59" spans="1:4" s="500" customFormat="1" ht="12" customHeight="1">
      <c r="A59" s="577" t="s">
        <v>587</v>
      </c>
      <c r="B59" s="431">
        <v>245</v>
      </c>
      <c r="C59" s="431">
        <v>67</v>
      </c>
      <c r="D59" s="501"/>
    </row>
    <row r="60" spans="1:3" s="501" customFormat="1" ht="12" customHeight="1">
      <c r="A60" s="578" t="s">
        <v>588</v>
      </c>
      <c r="B60" s="431"/>
      <c r="C60" s="431">
        <v>0</v>
      </c>
    </row>
    <row r="61" spans="1:3" s="501" customFormat="1" ht="13.5" customHeight="1" hidden="1">
      <c r="A61" s="577" t="s">
        <v>590</v>
      </c>
      <c r="B61" s="431"/>
      <c r="C61" s="431"/>
    </row>
    <row r="62" spans="1:3" s="501" customFormat="1" ht="12" customHeight="1" hidden="1">
      <c r="A62" s="578" t="s">
        <v>588</v>
      </c>
      <c r="B62" s="431"/>
      <c r="C62" s="431"/>
    </row>
    <row r="63" spans="1:3" s="501" customFormat="1" ht="12" hidden="1">
      <c r="A63" s="577" t="s">
        <v>775</v>
      </c>
      <c r="B63" s="431"/>
      <c r="C63" s="431"/>
    </row>
    <row r="64" spans="1:3" s="501" customFormat="1" ht="12" customHeight="1" hidden="1">
      <c r="A64" s="578" t="s">
        <v>588</v>
      </c>
      <c r="B64" s="431"/>
      <c r="C64" s="431"/>
    </row>
    <row r="65" spans="1:3" s="501" customFormat="1" ht="12" customHeight="1">
      <c r="A65" s="577" t="s">
        <v>634</v>
      </c>
      <c r="B65" s="431">
        <v>28</v>
      </c>
      <c r="C65" s="431">
        <v>34</v>
      </c>
    </row>
    <row r="66" spans="1:3" s="500" customFormat="1" ht="12" customHeight="1">
      <c r="A66" s="578" t="s">
        <v>588</v>
      </c>
      <c r="B66" s="431"/>
      <c r="C66" s="431"/>
    </row>
    <row r="67" spans="1:4" s="500" customFormat="1" ht="12" customHeight="1">
      <c r="A67" s="576" t="s">
        <v>571</v>
      </c>
      <c r="B67" s="540">
        <f>SUM(B59:B66)-B60-B62-B64-B66</f>
        <v>273</v>
      </c>
      <c r="C67" s="540">
        <f>SUM(C59:C66)-C60-C62-C64-C66</f>
        <v>101</v>
      </c>
      <c r="D67" s="501"/>
    </row>
    <row r="68" spans="1:4" s="500" customFormat="1" ht="12" customHeight="1" hidden="1">
      <c r="A68" s="576" t="s">
        <v>591</v>
      </c>
      <c r="B68" s="431"/>
      <c r="C68" s="431"/>
      <c r="D68" s="501"/>
    </row>
    <row r="69" spans="1:4" s="500" customFormat="1" ht="12" customHeight="1" hidden="1">
      <c r="A69" s="577" t="s">
        <v>572</v>
      </c>
      <c r="B69" s="431"/>
      <c r="C69" s="431"/>
      <c r="D69" s="501"/>
    </row>
    <row r="70" spans="1:4" s="500" customFormat="1" ht="12" customHeight="1" hidden="1">
      <c r="A70" s="577" t="s">
        <v>1043</v>
      </c>
      <c r="B70" s="431"/>
      <c r="C70" s="431"/>
      <c r="D70" s="501"/>
    </row>
    <row r="71" spans="1:4" s="500" customFormat="1" ht="12" customHeight="1" hidden="1">
      <c r="A71" s="577" t="s">
        <v>578</v>
      </c>
      <c r="B71" s="431"/>
      <c r="C71" s="431"/>
      <c r="D71" s="501"/>
    </row>
    <row r="72" spans="1:4" s="500" customFormat="1" ht="12" customHeight="1" hidden="1">
      <c r="A72" s="577" t="s">
        <v>592</v>
      </c>
      <c r="B72" s="431"/>
      <c r="C72" s="431"/>
      <c r="D72" s="501"/>
    </row>
    <row r="73" spans="1:4" s="500" customFormat="1" ht="12" customHeight="1" hidden="1">
      <c r="A73" s="576" t="s">
        <v>596</v>
      </c>
      <c r="B73" s="540">
        <f>SUM(B69:B72)</f>
        <v>0</v>
      </c>
      <c r="C73" s="540">
        <f>SUM(C69:C72)</f>
        <v>0</v>
      </c>
      <c r="D73" s="501"/>
    </row>
    <row r="74" spans="1:4" s="500" customFormat="1" ht="12" customHeight="1">
      <c r="A74" s="576" t="s">
        <v>593</v>
      </c>
      <c r="B74" s="540">
        <f>SUM(B75:B76)</f>
        <v>1153</v>
      </c>
      <c r="C74" s="540">
        <f>SUM(C75:C76)</f>
        <v>1067</v>
      </c>
      <c r="D74" s="501"/>
    </row>
    <row r="75" spans="1:4" s="500" customFormat="1" ht="12" customHeight="1">
      <c r="A75" s="578" t="s">
        <v>594</v>
      </c>
      <c r="B75" s="431">
        <v>0</v>
      </c>
      <c r="C75" s="431">
        <v>0</v>
      </c>
      <c r="D75" s="501"/>
    </row>
    <row r="76" spans="1:4" s="500" customFormat="1" ht="12" customHeight="1">
      <c r="A76" s="578" t="s">
        <v>595</v>
      </c>
      <c r="B76" s="431">
        <v>1153</v>
      </c>
      <c r="C76" s="431">
        <v>1067</v>
      </c>
      <c r="D76" s="501"/>
    </row>
    <row r="77" spans="1:4" s="500" customFormat="1" ht="12" customHeight="1">
      <c r="A77" s="576" t="s">
        <v>820</v>
      </c>
      <c r="B77" s="541">
        <f>+B74</f>
        <v>1153</v>
      </c>
      <c r="C77" s="541">
        <f>+C74</f>
        <v>1067</v>
      </c>
      <c r="D77" s="501"/>
    </row>
    <row r="78" spans="1:4" s="500" customFormat="1" ht="12" customHeight="1">
      <c r="A78" s="575" t="s">
        <v>234</v>
      </c>
      <c r="B78" s="541">
        <f>+B77+B73+B67+B57</f>
        <v>1426</v>
      </c>
      <c r="C78" s="541">
        <f>+C77+C73+C67+C57</f>
        <v>1168</v>
      </c>
      <c r="D78" s="501"/>
    </row>
    <row r="79" spans="1:4" s="500" customFormat="1" ht="12" customHeight="1">
      <c r="A79" s="575" t="s">
        <v>597</v>
      </c>
      <c r="B79" s="431">
        <v>1</v>
      </c>
      <c r="C79" s="431">
        <v>11</v>
      </c>
      <c r="D79" s="501"/>
    </row>
    <row r="80" spans="1:4" s="500" customFormat="1" ht="12" customHeight="1" hidden="1">
      <c r="A80" s="575"/>
      <c r="B80" s="431"/>
      <c r="C80" s="431"/>
      <c r="D80" s="501"/>
    </row>
    <row r="81" spans="1:4" s="500" customFormat="1" ht="12" customHeight="1" hidden="1">
      <c r="A81" s="575"/>
      <c r="B81" s="431"/>
      <c r="C81" s="431"/>
      <c r="D81" s="501"/>
    </row>
    <row r="82" spans="1:4" s="500" customFormat="1" ht="12" customHeight="1" hidden="1">
      <c r="A82" s="575"/>
      <c r="B82" s="431"/>
      <c r="C82" s="431"/>
      <c r="D82" s="501"/>
    </row>
    <row r="83" spans="1:4" s="500" customFormat="1" ht="12" customHeight="1" hidden="1">
      <c r="A83" s="575"/>
      <c r="B83" s="431"/>
      <c r="C83" s="431"/>
      <c r="D83" s="501"/>
    </row>
    <row r="84" spans="1:4" s="500" customFormat="1" ht="12" customHeight="1" hidden="1">
      <c r="A84" s="575"/>
      <c r="B84" s="431"/>
      <c r="C84" s="431"/>
      <c r="D84" s="501"/>
    </row>
    <row r="85" spans="1:4" s="500" customFormat="1" ht="12" customHeight="1">
      <c r="A85" s="579" t="s">
        <v>598</v>
      </c>
      <c r="B85" s="544">
        <f>+B15+B43+B78+B79</f>
        <v>5573</v>
      </c>
      <c r="C85" s="544">
        <f>+C15+C43+C78+C79</f>
        <v>5334</v>
      </c>
      <c r="D85" s="538"/>
    </row>
    <row r="86" spans="1:4" s="500" customFormat="1" ht="12" customHeight="1" thickBot="1">
      <c r="A86" s="580" t="s">
        <v>180</v>
      </c>
      <c r="B86" s="581"/>
      <c r="C86" s="582"/>
      <c r="D86" s="538"/>
    </row>
    <row r="87" spans="1:4" s="500" customFormat="1" ht="12" customHeight="1" thickBot="1">
      <c r="A87" s="502"/>
      <c r="B87" s="433"/>
      <c r="C87" s="433"/>
      <c r="D87" s="538"/>
    </row>
    <row r="88" spans="1:4" s="500" customFormat="1" ht="12" customHeight="1">
      <c r="A88" s="643" t="s">
        <v>817</v>
      </c>
      <c r="B88" s="644"/>
      <c r="C88" s="645"/>
      <c r="D88" s="538"/>
    </row>
    <row r="89" spans="1:4" s="500" customFormat="1" ht="12" customHeight="1">
      <c r="A89" s="640" t="s">
        <v>841</v>
      </c>
      <c r="B89" s="496" t="s">
        <v>531</v>
      </c>
      <c r="C89" s="571"/>
      <c r="D89" s="538"/>
    </row>
    <row r="90" spans="1:4" s="500" customFormat="1" ht="12" customHeight="1">
      <c r="A90" s="641"/>
      <c r="B90" s="498" t="s">
        <v>853</v>
      </c>
      <c r="C90" s="572" t="s">
        <v>843</v>
      </c>
      <c r="D90" s="538"/>
    </row>
    <row r="91" spans="1:4" s="500" customFormat="1" ht="12" customHeight="1">
      <c r="A91" s="642"/>
      <c r="B91" s="499" t="s">
        <v>844</v>
      </c>
      <c r="C91" s="573" t="s">
        <v>844</v>
      </c>
      <c r="D91" s="538"/>
    </row>
    <row r="92" spans="1:4" s="500" customFormat="1" ht="12" customHeight="1" thickBot="1">
      <c r="A92" s="583" t="s">
        <v>845</v>
      </c>
      <c r="B92" s="584" t="s">
        <v>995</v>
      </c>
      <c r="C92" s="585" t="s">
        <v>996</v>
      </c>
      <c r="D92" s="538"/>
    </row>
    <row r="93" spans="1:4" s="500" customFormat="1" ht="12" customHeight="1">
      <c r="A93" s="586" t="s">
        <v>230</v>
      </c>
      <c r="B93" s="432"/>
      <c r="C93" s="432"/>
      <c r="D93" s="538"/>
    </row>
    <row r="94" spans="1:4" s="500" customFormat="1" ht="12" customHeight="1">
      <c r="A94" s="576" t="s">
        <v>599</v>
      </c>
      <c r="B94" s="431">
        <v>459</v>
      </c>
      <c r="C94" s="431">
        <v>459</v>
      </c>
      <c r="D94" s="538"/>
    </row>
    <row r="95" spans="1:4" s="500" customFormat="1" ht="12" customHeight="1" hidden="1">
      <c r="A95" s="576" t="s">
        <v>600</v>
      </c>
      <c r="B95" s="431"/>
      <c r="C95" s="431"/>
      <c r="D95" s="538"/>
    </row>
    <row r="96" spans="1:4" s="500" customFormat="1" ht="12" customHeight="1" hidden="1">
      <c r="A96" s="576" t="s">
        <v>601</v>
      </c>
      <c r="B96" s="431"/>
      <c r="C96" s="431"/>
      <c r="D96" s="538"/>
    </row>
    <row r="97" spans="1:4" s="500" customFormat="1" ht="12" customHeight="1" hidden="1">
      <c r="A97" s="576" t="s">
        <v>602</v>
      </c>
      <c r="B97" s="431"/>
      <c r="C97" s="431"/>
      <c r="D97" s="538"/>
    </row>
    <row r="98" spans="1:4" s="500" customFormat="1" ht="12" customHeight="1" hidden="1">
      <c r="A98" s="577" t="s">
        <v>603</v>
      </c>
      <c r="B98" s="431"/>
      <c r="C98" s="431"/>
      <c r="D98" s="538"/>
    </row>
    <row r="99" spans="1:4" s="500" customFormat="1" ht="12" customHeight="1" hidden="1">
      <c r="A99" s="577" t="s">
        <v>604</v>
      </c>
      <c r="B99" s="431"/>
      <c r="C99" s="431"/>
      <c r="D99" s="538"/>
    </row>
    <row r="100" spans="1:4" s="500" customFormat="1" ht="12" customHeight="1" hidden="1">
      <c r="A100" s="577" t="s">
        <v>605</v>
      </c>
      <c r="B100" s="431"/>
      <c r="C100" s="431"/>
      <c r="D100" s="538"/>
    </row>
    <row r="101" spans="1:4" s="500" customFormat="1" ht="12" customHeight="1">
      <c r="A101" s="577" t="s">
        <v>606</v>
      </c>
      <c r="B101" s="431">
        <v>0</v>
      </c>
      <c r="C101" s="431">
        <v>95</v>
      </c>
      <c r="D101" s="538"/>
    </row>
    <row r="102" spans="1:4" s="500" customFormat="1" ht="12" customHeight="1">
      <c r="A102" s="576" t="s">
        <v>820</v>
      </c>
      <c r="B102" s="540">
        <f>SUM(B98:B101)</f>
        <v>0</v>
      </c>
      <c r="C102" s="540">
        <f>SUM(C98:C101)</f>
        <v>95</v>
      </c>
      <c r="D102" s="538"/>
    </row>
    <row r="103" spans="1:4" s="500" customFormat="1" ht="12" customHeight="1">
      <c r="A103" s="576" t="s">
        <v>607</v>
      </c>
      <c r="B103" s="541">
        <f>SUM(B104:B105)</f>
        <v>246</v>
      </c>
      <c r="C103" s="541">
        <f>SUM(C104:C105)</f>
        <v>78</v>
      </c>
      <c r="D103" s="538"/>
    </row>
    <row r="104" spans="1:4" s="500" customFormat="1" ht="12" customHeight="1">
      <c r="A104" s="578" t="s">
        <v>232</v>
      </c>
      <c r="B104" s="431">
        <v>246</v>
      </c>
      <c r="C104" s="431">
        <v>436</v>
      </c>
      <c r="D104" s="538"/>
    </row>
    <row r="105" spans="1:4" s="500" customFormat="1" ht="12" customHeight="1">
      <c r="A105" s="578" t="s">
        <v>233</v>
      </c>
      <c r="B105" s="431">
        <v>0</v>
      </c>
      <c r="C105" s="431">
        <v>-358</v>
      </c>
      <c r="D105" s="538"/>
    </row>
    <row r="106" spans="1:4" s="500" customFormat="1" ht="12" customHeight="1">
      <c r="A106" s="576" t="s">
        <v>608</v>
      </c>
      <c r="B106" s="540">
        <f>SUM(B104:B105)</f>
        <v>246</v>
      </c>
      <c r="C106" s="540">
        <f>SUM(C104:C105)</f>
        <v>78</v>
      </c>
      <c r="D106" s="538"/>
    </row>
    <row r="107" spans="1:4" s="500" customFormat="1" ht="12" customHeight="1">
      <c r="A107" s="576" t="s">
        <v>609</v>
      </c>
      <c r="B107" s="540">
        <v>482</v>
      </c>
      <c r="C107" s="540">
        <v>464</v>
      </c>
      <c r="D107" s="538"/>
    </row>
    <row r="108" spans="1:4" s="500" customFormat="1" ht="12" customHeight="1">
      <c r="A108" s="576"/>
      <c r="B108" s="431"/>
      <c r="C108" s="431"/>
      <c r="D108" s="538"/>
    </row>
    <row r="109" spans="1:4" s="500" customFormat="1" ht="12" customHeight="1">
      <c r="A109" s="578"/>
      <c r="B109" s="431"/>
      <c r="C109" s="431"/>
      <c r="D109" s="538"/>
    </row>
    <row r="110" spans="1:4" s="500" customFormat="1" ht="12" customHeight="1">
      <c r="A110" s="575" t="s">
        <v>231</v>
      </c>
      <c r="B110" s="540">
        <f>+B94+B95+B96+B102+B106+B107</f>
        <v>1187</v>
      </c>
      <c r="C110" s="540">
        <f>+C94+C95+C96+C102+C106+C107</f>
        <v>1096</v>
      </c>
      <c r="D110" s="538"/>
    </row>
    <row r="111" spans="1:4" s="500" customFormat="1" ht="12" customHeight="1" hidden="1">
      <c r="A111" s="575" t="s">
        <v>610</v>
      </c>
      <c r="B111" s="431"/>
      <c r="C111" s="431"/>
      <c r="D111" s="538"/>
    </row>
    <row r="112" spans="1:4" s="500" customFormat="1" ht="12" customHeight="1" hidden="1">
      <c r="A112" s="577" t="s">
        <v>611</v>
      </c>
      <c r="B112" s="431"/>
      <c r="C112" s="431"/>
      <c r="D112" s="538"/>
    </row>
    <row r="113" spans="1:4" s="500" customFormat="1" ht="12" customHeight="1" hidden="1">
      <c r="A113" s="577" t="s">
        <v>612</v>
      </c>
      <c r="B113" s="431"/>
      <c r="C113" s="431"/>
      <c r="D113" s="538"/>
    </row>
    <row r="114" spans="1:4" s="500" customFormat="1" ht="12" customHeight="1" hidden="1">
      <c r="A114" s="578" t="s">
        <v>613</v>
      </c>
      <c r="B114" s="431"/>
      <c r="C114" s="431"/>
      <c r="D114" s="538"/>
    </row>
    <row r="115" spans="1:4" s="500" customFormat="1" ht="12" customHeight="1" hidden="1">
      <c r="A115" s="577" t="s">
        <v>614</v>
      </c>
      <c r="B115" s="431"/>
      <c r="C115" s="431"/>
      <c r="D115" s="538"/>
    </row>
    <row r="116" spans="1:4" s="500" customFormat="1" ht="12" customHeight="1" hidden="1">
      <c r="A116" s="575" t="s">
        <v>229</v>
      </c>
      <c r="B116" s="540">
        <f>SUM(B112:B115)</f>
        <v>0</v>
      </c>
      <c r="C116" s="540">
        <f>SUM(C112:C115)</f>
        <v>0</v>
      </c>
      <c r="D116" s="538"/>
    </row>
    <row r="117" spans="1:4" s="500" customFormat="1" ht="12" customHeight="1">
      <c r="A117" s="575" t="s">
        <v>159</v>
      </c>
      <c r="B117" s="431"/>
      <c r="C117" s="431"/>
      <c r="D117" s="538"/>
    </row>
    <row r="118" spans="1:4" s="500" customFormat="1" ht="12" customHeight="1" hidden="1">
      <c r="A118" s="577" t="s">
        <v>160</v>
      </c>
      <c r="B118" s="540">
        <f>SUM(B119:B120)</f>
        <v>0</v>
      </c>
      <c r="C118" s="540">
        <f>SUM(C119:C120)</f>
        <v>0</v>
      </c>
      <c r="D118" s="538"/>
    </row>
    <row r="119" spans="1:4" s="500" customFormat="1" ht="12" customHeight="1" hidden="1">
      <c r="A119" s="578" t="s">
        <v>161</v>
      </c>
      <c r="B119" s="431"/>
      <c r="C119" s="431"/>
      <c r="D119" s="538"/>
    </row>
    <row r="120" spans="1:4" s="500" customFormat="1" ht="12" customHeight="1" hidden="1">
      <c r="A120" s="578" t="s">
        <v>588</v>
      </c>
      <c r="B120" s="431"/>
      <c r="C120" s="431"/>
      <c r="D120" s="538"/>
    </row>
    <row r="121" spans="1:4" s="500" customFormat="1" ht="12" customHeight="1">
      <c r="A121" s="577" t="s">
        <v>162</v>
      </c>
      <c r="B121" s="540">
        <f>SUM(B122:B123)</f>
        <v>3968</v>
      </c>
      <c r="C121" s="540">
        <f>SUM(C122:C123)</f>
        <v>4217</v>
      </c>
      <c r="D121" s="538"/>
    </row>
    <row r="122" spans="1:4" s="500" customFormat="1" ht="12" customHeight="1">
      <c r="A122" s="578" t="s">
        <v>161</v>
      </c>
      <c r="B122" s="431">
        <v>0</v>
      </c>
      <c r="C122" s="431">
        <v>19</v>
      </c>
      <c r="D122" s="538"/>
    </row>
    <row r="123" spans="1:4" s="500" customFormat="1" ht="12" customHeight="1">
      <c r="A123" s="578" t="s">
        <v>588</v>
      </c>
      <c r="B123" s="431">
        <v>3968</v>
      </c>
      <c r="C123" s="431">
        <v>4198</v>
      </c>
      <c r="D123" s="538"/>
    </row>
    <row r="124" spans="1:4" s="500" customFormat="1" ht="12" customHeight="1" hidden="1">
      <c r="A124" s="577"/>
      <c r="B124" s="540">
        <f>SUM(B125:B126)</f>
        <v>0</v>
      </c>
      <c r="C124" s="540">
        <f>SUM(C125:C126)</f>
        <v>0</v>
      </c>
      <c r="D124" s="538"/>
    </row>
    <row r="125" spans="1:4" s="500" customFormat="1" ht="12" customHeight="1" hidden="1">
      <c r="A125" s="578"/>
      <c r="B125" s="431"/>
      <c r="C125" s="431"/>
      <c r="D125" s="538"/>
    </row>
    <row r="126" spans="1:4" s="500" customFormat="1" ht="12" customHeight="1" hidden="1">
      <c r="A126" s="578"/>
      <c r="B126" s="431"/>
      <c r="C126" s="431"/>
      <c r="D126" s="538"/>
    </row>
    <row r="127" spans="1:4" s="500" customFormat="1" ht="12" customHeight="1">
      <c r="A127" s="577" t="s">
        <v>163</v>
      </c>
      <c r="B127" s="540"/>
      <c r="C127" s="540"/>
      <c r="D127" s="538"/>
    </row>
    <row r="128" spans="1:4" s="500" customFormat="1" ht="12" customHeight="1">
      <c r="A128" s="578" t="s">
        <v>161</v>
      </c>
      <c r="B128" s="431"/>
      <c r="C128" s="431"/>
      <c r="D128" s="538"/>
    </row>
    <row r="129" spans="1:4" s="500" customFormat="1" ht="12" customHeight="1">
      <c r="A129" s="578" t="s">
        <v>588</v>
      </c>
      <c r="B129" s="431"/>
      <c r="C129" s="431"/>
      <c r="D129" s="538"/>
    </row>
    <row r="130" spans="1:4" s="500" customFormat="1" ht="12" customHeight="1">
      <c r="A130" s="577" t="s">
        <v>164</v>
      </c>
      <c r="B130" s="540">
        <f>SUM(B131:B132)</f>
        <v>14</v>
      </c>
      <c r="C130" s="540">
        <f>SUM(C131:C132)</f>
        <v>18</v>
      </c>
      <c r="D130" s="538"/>
    </row>
    <row r="131" spans="1:4" s="500" customFormat="1" ht="12" customHeight="1">
      <c r="A131" s="578" t="s">
        <v>161</v>
      </c>
      <c r="B131" s="431">
        <v>14</v>
      </c>
      <c r="C131" s="431">
        <v>18</v>
      </c>
      <c r="D131" s="538"/>
    </row>
    <row r="132" spans="1:4" s="500" customFormat="1" ht="12" customHeight="1">
      <c r="A132" s="578" t="s">
        <v>588</v>
      </c>
      <c r="B132" s="431"/>
      <c r="C132" s="431"/>
      <c r="D132" s="538"/>
    </row>
    <row r="133" spans="1:4" s="500" customFormat="1" ht="12" customHeight="1" hidden="1">
      <c r="A133" s="577" t="s">
        <v>165</v>
      </c>
      <c r="B133" s="540">
        <f>SUM(B134:B135)</f>
        <v>0</v>
      </c>
      <c r="C133" s="540">
        <f>SUM(C134:C135)</f>
        <v>0</v>
      </c>
      <c r="D133" s="538"/>
    </row>
    <row r="134" spans="1:4" s="500" customFormat="1" ht="12" customHeight="1" hidden="1">
      <c r="A134" s="578" t="s">
        <v>161</v>
      </c>
      <c r="B134" s="431"/>
      <c r="C134" s="431"/>
      <c r="D134" s="538"/>
    </row>
    <row r="135" spans="1:4" s="500" customFormat="1" ht="12" customHeight="1" hidden="1">
      <c r="A135" s="578" t="s">
        <v>588</v>
      </c>
      <c r="B135" s="431"/>
      <c r="C135" s="431"/>
      <c r="D135" s="538"/>
    </row>
    <row r="136" spans="1:4" s="500" customFormat="1" ht="12" customHeight="1" hidden="1">
      <c r="A136" s="577" t="s">
        <v>166</v>
      </c>
      <c r="B136" s="540">
        <f>SUM(B137:B138)</f>
        <v>0</v>
      </c>
      <c r="C136" s="540">
        <f>SUM(C137:C138)</f>
        <v>0</v>
      </c>
      <c r="D136" s="538"/>
    </row>
    <row r="137" spans="1:4" s="500" customFormat="1" ht="12" customHeight="1" hidden="1">
      <c r="A137" s="578" t="s">
        <v>161</v>
      </c>
      <c r="B137" s="431">
        <v>0</v>
      </c>
      <c r="C137" s="431"/>
      <c r="D137" s="538"/>
    </row>
    <row r="138" spans="1:4" s="500" customFormat="1" ht="12" customHeight="1" hidden="1">
      <c r="A138" s="578" t="s">
        <v>588</v>
      </c>
      <c r="B138" s="431"/>
      <c r="C138" s="431"/>
      <c r="D138" s="538"/>
    </row>
    <row r="139" spans="1:4" s="500" customFormat="1" ht="12" customHeight="1" hidden="1">
      <c r="A139" s="577" t="s">
        <v>167</v>
      </c>
      <c r="B139" s="540">
        <f>SUM(B140:B141)</f>
        <v>0</v>
      </c>
      <c r="C139" s="540">
        <f>SUM(C140:C141)</f>
        <v>0</v>
      </c>
      <c r="D139" s="538"/>
    </row>
    <row r="140" spans="1:4" s="500" customFormat="1" ht="12" customHeight="1" hidden="1">
      <c r="A140" s="578" t="s">
        <v>161</v>
      </c>
      <c r="B140" s="431"/>
      <c r="C140" s="431"/>
      <c r="D140" s="538"/>
    </row>
    <row r="141" spans="1:4" s="500" customFormat="1" ht="12" customHeight="1" hidden="1">
      <c r="A141" s="578" t="s">
        <v>588</v>
      </c>
      <c r="B141" s="431"/>
      <c r="C141" s="431"/>
      <c r="D141" s="538"/>
    </row>
    <row r="142" spans="1:4" s="500" customFormat="1" ht="12" customHeight="1">
      <c r="A142" s="577" t="s">
        <v>168</v>
      </c>
      <c r="B142" s="540">
        <f>B143+B144</f>
        <v>404</v>
      </c>
      <c r="C142" s="540">
        <v>3</v>
      </c>
      <c r="D142" s="538"/>
    </row>
    <row r="143" spans="1:4" s="500" customFormat="1" ht="12" customHeight="1">
      <c r="A143" s="578" t="s">
        <v>161</v>
      </c>
      <c r="B143" s="540">
        <f>B146+B155+B149+B152</f>
        <v>404</v>
      </c>
      <c r="C143" s="540">
        <v>3</v>
      </c>
      <c r="D143" s="538"/>
    </row>
    <row r="144" spans="1:4" s="500" customFormat="1" ht="12" customHeight="1">
      <c r="A144" s="578" t="s">
        <v>588</v>
      </c>
      <c r="B144" s="540">
        <f>+B147+B150+B153+B156</f>
        <v>0</v>
      </c>
      <c r="C144" s="540">
        <f>+C147+C150+C153+C156</f>
        <v>0</v>
      </c>
      <c r="D144" s="538"/>
    </row>
    <row r="145" spans="1:4" s="500" customFormat="1" ht="12" customHeight="1">
      <c r="A145" s="577" t="s">
        <v>171</v>
      </c>
      <c r="B145" s="540">
        <f>SUM(B146:B147)</f>
        <v>2</v>
      </c>
      <c r="C145" s="540">
        <f>SUM(C146:C147)</f>
        <v>2</v>
      </c>
      <c r="D145" s="538"/>
    </row>
    <row r="146" spans="1:4" s="500" customFormat="1" ht="12" customHeight="1">
      <c r="A146" s="578" t="s">
        <v>169</v>
      </c>
      <c r="B146" s="431">
        <v>2</v>
      </c>
      <c r="C146" s="431">
        <v>2</v>
      </c>
      <c r="D146" s="538"/>
    </row>
    <row r="147" spans="1:4" s="500" customFormat="1" ht="14.25" customHeight="1">
      <c r="A147" s="578" t="s">
        <v>170</v>
      </c>
      <c r="B147" s="431"/>
      <c r="C147" s="431"/>
      <c r="D147" s="538"/>
    </row>
    <row r="148" spans="1:4" s="500" customFormat="1" ht="12" customHeight="1">
      <c r="A148" s="577" t="s">
        <v>172</v>
      </c>
      <c r="B148" s="540">
        <f>SUM(B149:B150)</f>
        <v>1</v>
      </c>
      <c r="C148" s="540">
        <f>SUM(C149:C150)</f>
        <v>1</v>
      </c>
      <c r="D148" s="538"/>
    </row>
    <row r="149" spans="1:4" s="500" customFormat="1" ht="12" customHeight="1">
      <c r="A149" s="578" t="s">
        <v>169</v>
      </c>
      <c r="B149" s="431">
        <v>1</v>
      </c>
      <c r="C149" s="431">
        <v>1</v>
      </c>
      <c r="D149" s="538"/>
    </row>
    <row r="150" spans="1:4" s="500" customFormat="1" ht="12" customHeight="1">
      <c r="A150" s="578" t="s">
        <v>170</v>
      </c>
      <c r="B150" s="431"/>
      <c r="C150" s="431"/>
      <c r="D150" s="538"/>
    </row>
    <row r="151" spans="1:4" s="500" customFormat="1" ht="12" customHeight="1">
      <c r="A151" s="577" t="s">
        <v>173</v>
      </c>
      <c r="B151" s="540">
        <f>SUM(B152:B153)</f>
        <v>0</v>
      </c>
      <c r="C151" s="540">
        <f>SUM(C152:C153)</f>
        <v>0</v>
      </c>
      <c r="D151" s="538"/>
    </row>
    <row r="152" spans="1:4" s="500" customFormat="1" ht="12" customHeight="1">
      <c r="A152" s="578" t="s">
        <v>169</v>
      </c>
      <c r="B152" s="431">
        <v>0</v>
      </c>
      <c r="C152" s="431">
        <v>0</v>
      </c>
      <c r="D152" s="538"/>
    </row>
    <row r="153" spans="1:4" s="500" customFormat="1" ht="12" customHeight="1">
      <c r="A153" s="578" t="s">
        <v>170</v>
      </c>
      <c r="B153" s="431"/>
      <c r="C153" s="431"/>
      <c r="D153" s="538"/>
    </row>
    <row r="154" spans="1:4" s="500" customFormat="1" ht="12" customHeight="1">
      <c r="A154" s="577" t="s">
        <v>776</v>
      </c>
      <c r="B154" s="540">
        <f>SUM(B155:B156)</f>
        <v>401</v>
      </c>
      <c r="C154" s="540">
        <f>SUM(C155:C156)</f>
        <v>0</v>
      </c>
      <c r="D154" s="538"/>
    </row>
    <row r="155" spans="1:4" s="500" customFormat="1" ht="12" customHeight="1">
      <c r="A155" s="578" t="s">
        <v>169</v>
      </c>
      <c r="B155" s="431">
        <v>401</v>
      </c>
      <c r="C155" s="431">
        <v>0</v>
      </c>
      <c r="D155" s="538"/>
    </row>
    <row r="156" spans="1:4" s="500" customFormat="1" ht="12" customHeight="1">
      <c r="A156" s="578" t="s">
        <v>170</v>
      </c>
      <c r="B156" s="431"/>
      <c r="C156" s="431"/>
      <c r="D156" s="538"/>
    </row>
    <row r="157" spans="1:4" s="500" customFormat="1" ht="12" customHeight="1">
      <c r="A157" s="575" t="s">
        <v>174</v>
      </c>
      <c r="B157" s="540">
        <f>SUM(B158:B159)</f>
        <v>4386</v>
      </c>
      <c r="C157" s="540">
        <f>SUM(C158:C159)</f>
        <v>4238</v>
      </c>
      <c r="D157" s="538"/>
    </row>
    <row r="158" spans="1:4" s="500" customFormat="1" ht="12" customHeight="1">
      <c r="A158" s="578" t="s">
        <v>161</v>
      </c>
      <c r="B158" s="540">
        <f>+B119+B122+B125+B128+B131+B134+B137+B140+B143</f>
        <v>418</v>
      </c>
      <c r="C158" s="540">
        <f>+C119+C122+C125+C128+C131+C134+C137+C140+C143</f>
        <v>40</v>
      </c>
      <c r="D158" s="538"/>
    </row>
    <row r="159" spans="1:4" s="500" customFormat="1" ht="12" customHeight="1">
      <c r="A159" s="578" t="s">
        <v>588</v>
      </c>
      <c r="B159" s="540">
        <f>+B120+B123+B126+B129+B132+B135+B138+B141+B144</f>
        <v>3968</v>
      </c>
      <c r="C159" s="540">
        <f>+C120+C123+C126+C129+C132+C135+C138+C141+C144</f>
        <v>4198</v>
      </c>
      <c r="D159" s="538"/>
    </row>
    <row r="160" spans="1:4" s="500" customFormat="1" ht="12" customHeight="1">
      <c r="A160" s="575" t="s">
        <v>175</v>
      </c>
      <c r="B160" s="540">
        <f>SUM(B161:B162)</f>
        <v>0</v>
      </c>
      <c r="C160" s="540">
        <f>SUM(C161:C162)</f>
        <v>0</v>
      </c>
      <c r="D160" s="538"/>
    </row>
    <row r="161" spans="1:4" s="500" customFormat="1" ht="12" customHeight="1">
      <c r="A161" s="578" t="s">
        <v>176</v>
      </c>
      <c r="B161" s="431">
        <v>0</v>
      </c>
      <c r="C161" s="431">
        <v>0</v>
      </c>
      <c r="D161" s="538"/>
    </row>
    <row r="162" spans="1:4" s="500" customFormat="1" ht="12" customHeight="1">
      <c r="A162" s="578" t="s">
        <v>177</v>
      </c>
      <c r="B162" s="431"/>
      <c r="C162" s="431"/>
      <c r="D162" s="538"/>
    </row>
    <row r="163" spans="1:4" s="500" customFormat="1" ht="12" customHeight="1">
      <c r="A163" s="579" t="s">
        <v>178</v>
      </c>
      <c r="B163" s="544">
        <f>+B110+B116+B157+B160</f>
        <v>5573</v>
      </c>
      <c r="C163" s="544">
        <f>+C110+C116+C157+C160</f>
        <v>5334</v>
      </c>
      <c r="D163" s="538"/>
    </row>
    <row r="164" spans="1:4" s="500" customFormat="1" ht="12" customHeight="1" thickBot="1">
      <c r="A164" s="580" t="s">
        <v>179</v>
      </c>
      <c r="B164" s="581"/>
      <c r="C164" s="582"/>
      <c r="D164" s="538"/>
    </row>
    <row r="165" spans="1:4" s="500" customFormat="1" ht="12" customHeight="1">
      <c r="A165" s="502"/>
      <c r="B165" s="433"/>
      <c r="C165" s="433"/>
      <c r="D165" s="538"/>
    </row>
    <row r="166" spans="1:4" s="500" customFormat="1" ht="12" customHeight="1">
      <c r="A166" s="502"/>
      <c r="B166" s="433"/>
      <c r="C166" s="433"/>
      <c r="D166" s="538"/>
    </row>
    <row r="167" spans="1:4" s="500" customFormat="1" ht="12" customHeight="1">
      <c r="A167" s="502"/>
      <c r="B167" s="507">
        <f>IF((B85-B163)=0,0)</f>
        <v>0</v>
      </c>
      <c r="C167" s="507">
        <f>IF((C85-C163)=0,0)</f>
        <v>0</v>
      </c>
      <c r="D167" s="501"/>
    </row>
    <row r="168" spans="1:2" s="504" customFormat="1" ht="12">
      <c r="A168" s="420" t="str">
        <f>CONCATENATE("Дата:"," ",титул!C14)</f>
        <v>Дата: 15.07.2021</v>
      </c>
      <c r="B168" s="539" t="s">
        <v>632</v>
      </c>
    </row>
    <row r="169" spans="1:3" s="500" customFormat="1" ht="12">
      <c r="A169" s="505"/>
      <c r="B169" s="503"/>
      <c r="C169" s="422" t="str">
        <f>CONCATENATE(титул!C16)</f>
        <v>Галина Илиева</v>
      </c>
    </row>
    <row r="171" spans="1:3" ht="15">
      <c r="A171" s="587" t="s">
        <v>850</v>
      </c>
      <c r="B171" s="539" t="s">
        <v>633</v>
      </c>
      <c r="C171" s="491"/>
    </row>
    <row r="172" spans="1:3" ht="15">
      <c r="A172" s="531" t="str">
        <f>CONCATENATE(титул!C18)</f>
        <v>Маурицио Парусо</v>
      </c>
      <c r="B172" s="506"/>
      <c r="C172" s="532">
        <f>CONCATENATE(титул!C19)</f>
      </c>
    </row>
    <row r="173" spans="2:3" ht="15">
      <c r="B173" s="492"/>
      <c r="C173" s="421">
        <f>B85-B163</f>
        <v>0</v>
      </c>
    </row>
  </sheetData>
  <sheetProtection/>
  <mergeCells count="8">
    <mergeCell ref="C3:C4"/>
    <mergeCell ref="A89:A91"/>
    <mergeCell ref="A10:C10"/>
    <mergeCell ref="A11:A13"/>
    <mergeCell ref="A6:C6"/>
    <mergeCell ref="A7:C7"/>
    <mergeCell ref="A8:C8"/>
    <mergeCell ref="A88:C88"/>
  </mergeCells>
  <conditionalFormatting sqref="C1:C3 B1:B5 D1:IV65536 B6:C9 A1:A10 A14:A88 C172:C173 B174:C65536 A172:A65536 B87:C87 B169:C170 B172 A92:A170 B164:C167 B89:C92 B11:C15">
    <cfRule type="cellIs" priority="1" dxfId="21" operator="equal" stopIfTrue="1">
      <formula>0</formula>
    </cfRule>
  </conditionalFormatting>
  <conditionalFormatting sqref="B16:C86 B93:C163">
    <cfRule type="cellIs" priority="2" dxfId="22" operator="equal" stopIfTrue="1">
      <formula>0</formula>
    </cfRule>
  </conditionalFormatting>
  <printOptions horizontalCentered="1" verticalCentered="1"/>
  <pageMargins left="0.92" right="0.3937007874015748" top="0.31496062992125984" bottom="0.35433070866141736" header="0.1968503937007874" footer="0.15748031496062992"/>
  <pageSetup fitToHeight="4" horizontalDpi="600" verticalDpi="600" orientation="portrait" paperSize="9" scale="71" r:id="rId2"/>
  <headerFooter alignWithMargins="0">
    <oddFooter>&amp;R&amp;"Times New Roman,Regular"Стр. &amp;P</oddFooter>
  </headerFooter>
  <rowBreaks count="1" manualBreakCount="1">
    <brk id="86" max="255" man="1"/>
  </rowBreaks>
  <ignoredErrors>
    <ignoredError sqref="B14:B17 C168 B169:B170 C170 D167:D170 C14 D14:D74 D76:D86" numberStoredAsText="1"/>
    <ignoredError sqref="B49:B50 B57:B58 B22:B23 B31 B39:B40 B80:B81 B83:B86 B66:B74 B77:B78 C86" numberStoredAsText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25" customWidth="1"/>
    <col min="2" max="2" width="12.125" style="179" customWidth="1"/>
    <col min="3" max="3" width="13.25390625" style="125" customWidth="1"/>
    <col min="4" max="4" width="6.375" style="125" customWidth="1"/>
    <col min="5" max="6" width="12.125" style="125" customWidth="1"/>
    <col min="7" max="16384" width="9.125" style="125" customWidth="1"/>
  </cols>
  <sheetData>
    <row r="1" spans="1:3" ht="15">
      <c r="A1" s="123" t="e">
        <f>+#REF!</f>
        <v>#REF!</v>
      </c>
      <c r="B1" s="126"/>
      <c r="C1" s="124"/>
    </row>
    <row r="2" spans="1:6" ht="15">
      <c r="A2" s="126" t="s">
        <v>833</v>
      </c>
      <c r="B2" s="126"/>
      <c r="C2" s="124"/>
      <c r="D2" s="124"/>
      <c r="E2" s="127" t="s">
        <v>835</v>
      </c>
      <c r="F2" s="128" t="s">
        <v>836</v>
      </c>
    </row>
    <row r="3" spans="1:6" ht="15">
      <c r="A3" s="123" t="e">
        <f>+#REF!</f>
        <v>#REF!</v>
      </c>
      <c r="B3" s="126"/>
      <c r="C3" s="124"/>
      <c r="D3" s="124"/>
      <c r="E3" s="129" t="e">
        <f>+#REF!</f>
        <v>#REF!</v>
      </c>
      <c r="F3" s="129" t="e">
        <f>+#REF!</f>
        <v>#REF!</v>
      </c>
    </row>
    <row r="4" spans="1:6" ht="15.75" customHeight="1">
      <c r="A4" s="126" t="s">
        <v>834</v>
      </c>
      <c r="B4" s="126"/>
      <c r="C4" s="124"/>
      <c r="D4" s="124"/>
      <c r="E4" s="124"/>
      <c r="F4" s="124"/>
    </row>
    <row r="5" spans="1:6" ht="19.5" customHeight="1">
      <c r="A5" s="130" t="s">
        <v>854</v>
      </c>
      <c r="B5" s="130"/>
      <c r="C5" s="130"/>
      <c r="D5" s="130"/>
      <c r="E5" s="130"/>
      <c r="F5" s="130"/>
    </row>
    <row r="6" spans="1:6" ht="12.75" customHeight="1">
      <c r="A6" s="131" t="e">
        <f>CONCATENATE("на ",A1)</f>
        <v>#REF!</v>
      </c>
      <c r="B6" s="131"/>
      <c r="C6" s="131"/>
      <c r="D6" s="131"/>
      <c r="E6" s="131"/>
      <c r="F6" s="131"/>
    </row>
    <row r="7" spans="1:6" ht="10.5" customHeight="1">
      <c r="A7" s="131" t="e">
        <f>CONCATENATE("към ",#REF!)</f>
        <v>#REF!</v>
      </c>
      <c r="B7" s="131"/>
      <c r="C7" s="131"/>
      <c r="D7" s="131"/>
      <c r="E7" s="131"/>
      <c r="F7" s="131"/>
    </row>
    <row r="8" spans="1:6" ht="8.25" customHeight="1">
      <c r="A8" s="132"/>
      <c r="B8" s="133"/>
      <c r="C8" s="134"/>
      <c r="D8" s="134"/>
      <c r="E8" s="134"/>
      <c r="F8" s="134"/>
    </row>
    <row r="9" spans="1:6" s="139" customFormat="1" ht="10.5" customHeight="1">
      <c r="A9" s="181"/>
      <c r="B9" s="136"/>
      <c r="C9" s="182"/>
      <c r="D9" s="183"/>
      <c r="E9" s="137" t="s">
        <v>206</v>
      </c>
      <c r="F9" s="138"/>
    </row>
    <row r="10" spans="1:6" s="139" customFormat="1" ht="10.5" customHeight="1">
      <c r="A10" s="184" t="s">
        <v>533</v>
      </c>
      <c r="B10" s="185"/>
      <c r="C10" s="186"/>
      <c r="D10" s="141" t="s">
        <v>842</v>
      </c>
      <c r="E10" s="142" t="s">
        <v>843</v>
      </c>
      <c r="F10" s="144" t="s">
        <v>853</v>
      </c>
    </row>
    <row r="11" spans="1:6" s="139" customFormat="1" ht="10.5" customHeight="1">
      <c r="A11" s="187"/>
      <c r="B11" s="188"/>
      <c r="C11" s="189"/>
      <c r="D11" s="147"/>
      <c r="E11" s="147" t="s">
        <v>844</v>
      </c>
      <c r="F11" s="148" t="s">
        <v>844</v>
      </c>
    </row>
    <row r="12" spans="1:6" s="139" customFormat="1" ht="10.5" customHeight="1">
      <c r="A12" s="190" t="s">
        <v>845</v>
      </c>
      <c r="B12" s="191"/>
      <c r="C12" s="192"/>
      <c r="D12" s="151" t="s">
        <v>846</v>
      </c>
      <c r="E12" s="151">
        <v>1</v>
      </c>
      <c r="F12" s="152">
        <v>2</v>
      </c>
    </row>
    <row r="13" spans="1:6" s="157" customFormat="1" ht="15.75" customHeight="1">
      <c r="A13" s="193" t="s">
        <v>855</v>
      </c>
      <c r="B13" s="202"/>
      <c r="C13" s="200"/>
      <c r="D13" s="226"/>
      <c r="E13" s="175"/>
      <c r="F13" s="206"/>
    </row>
    <row r="14" spans="1:6" s="157" customFormat="1" ht="12" customHeight="1">
      <c r="A14" s="193" t="s">
        <v>856</v>
      </c>
      <c r="B14" s="381"/>
      <c r="C14" s="200"/>
      <c r="D14" s="228"/>
      <c r="E14" s="155"/>
      <c r="F14" s="156"/>
    </row>
    <row r="15" spans="1:6" s="157" customFormat="1" ht="12" customHeight="1">
      <c r="A15" s="195" t="s">
        <v>534</v>
      </c>
      <c r="B15" s="383"/>
      <c r="C15" s="196"/>
      <c r="D15" s="231"/>
      <c r="E15" s="164"/>
      <c r="F15" s="197"/>
    </row>
    <row r="16" spans="1:6" s="157" customFormat="1" ht="12">
      <c r="A16" s="195" t="s">
        <v>535</v>
      </c>
      <c r="B16" s="383"/>
      <c r="C16" s="196"/>
      <c r="D16" s="231"/>
      <c r="E16" s="164">
        <v>0</v>
      </c>
      <c r="F16" s="197"/>
    </row>
    <row r="17" spans="1:6" s="157" customFormat="1" ht="12">
      <c r="A17" s="195" t="s">
        <v>536</v>
      </c>
      <c r="B17" s="383"/>
      <c r="C17" s="196"/>
      <c r="D17" s="231"/>
      <c r="E17" s="164"/>
      <c r="F17" s="197"/>
    </row>
    <row r="18" spans="1:6" s="157" customFormat="1" ht="12">
      <c r="A18" s="205" t="s">
        <v>537</v>
      </c>
      <c r="B18" s="384"/>
      <c r="C18" s="208"/>
      <c r="D18" s="234"/>
      <c r="E18" s="176">
        <f>SUM(E15:E17)</f>
        <v>0</v>
      </c>
      <c r="F18" s="170">
        <f>SUM(F15:F17)</f>
        <v>0</v>
      </c>
    </row>
    <row r="19" spans="1:6" s="157" customFormat="1" ht="12">
      <c r="A19" s="198" t="s">
        <v>538</v>
      </c>
      <c r="B19" s="382"/>
      <c r="C19" s="194"/>
      <c r="D19" s="230"/>
      <c r="E19" s="160"/>
      <c r="F19" s="161"/>
    </row>
    <row r="20" spans="1:66" s="157" customFormat="1" ht="12">
      <c r="A20" s="195" t="s">
        <v>539</v>
      </c>
      <c r="B20" s="383"/>
      <c r="C20" s="196"/>
      <c r="D20" s="231"/>
      <c r="E20" s="164"/>
      <c r="F20" s="197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</row>
    <row r="21" spans="1:6" s="157" customFormat="1" ht="12">
      <c r="A21" s="195" t="s">
        <v>540</v>
      </c>
      <c r="B21" s="383"/>
      <c r="C21" s="196"/>
      <c r="D21" s="231"/>
      <c r="E21" s="164"/>
      <c r="F21" s="197"/>
    </row>
    <row r="22" spans="1:6" s="157" customFormat="1" ht="12">
      <c r="A22" s="195" t="s">
        <v>541</v>
      </c>
      <c r="B22" s="383"/>
      <c r="C22" s="196"/>
      <c r="D22" s="231"/>
      <c r="E22" s="164"/>
      <c r="F22" s="197"/>
    </row>
    <row r="23" spans="1:6" s="157" customFormat="1" ht="12">
      <c r="A23" s="195" t="s">
        <v>542</v>
      </c>
      <c r="B23" s="383"/>
      <c r="C23" s="196"/>
      <c r="D23" s="231"/>
      <c r="E23" s="164"/>
      <c r="F23" s="197"/>
    </row>
    <row r="24" spans="1:6" s="157" customFormat="1" ht="12">
      <c r="A24" s="205" t="s">
        <v>543</v>
      </c>
      <c r="B24" s="384"/>
      <c r="C24" s="208"/>
      <c r="D24" s="234"/>
      <c r="E24" s="176">
        <f>SUM(E18:E23)</f>
        <v>0</v>
      </c>
      <c r="F24" s="170">
        <f>SUM(F18:F23)</f>
        <v>0</v>
      </c>
    </row>
    <row r="25" spans="1:6" s="157" customFormat="1" ht="12">
      <c r="A25" s="198" t="s">
        <v>544</v>
      </c>
      <c r="B25" s="382"/>
      <c r="C25" s="194"/>
      <c r="D25" s="160"/>
      <c r="E25" s="160"/>
      <c r="F25" s="161"/>
    </row>
    <row r="26" spans="1:6" s="157" customFormat="1" ht="12">
      <c r="A26" s="195" t="s">
        <v>545</v>
      </c>
      <c r="B26" s="383"/>
      <c r="C26" s="196"/>
      <c r="D26" s="164"/>
      <c r="E26" s="164"/>
      <c r="F26" s="197"/>
    </row>
    <row r="27" spans="1:6" s="157" customFormat="1" ht="12">
      <c r="A27" s="195" t="s">
        <v>546</v>
      </c>
      <c r="B27" s="383"/>
      <c r="C27" s="196"/>
      <c r="D27" s="231"/>
      <c r="E27" s="164"/>
      <c r="F27" s="197"/>
    </row>
    <row r="28" spans="1:6" s="157" customFormat="1" ht="12">
      <c r="A28" s="195" t="s">
        <v>547</v>
      </c>
      <c r="B28" s="383"/>
      <c r="C28" s="196"/>
      <c r="D28" s="231"/>
      <c r="E28" s="164"/>
      <c r="F28" s="197"/>
    </row>
    <row r="29" spans="1:6" s="157" customFormat="1" ht="12">
      <c r="A29" s="195" t="s">
        <v>548</v>
      </c>
      <c r="B29" s="383"/>
      <c r="C29" s="196"/>
      <c r="D29" s="231"/>
      <c r="E29" s="164"/>
      <c r="F29" s="197"/>
    </row>
    <row r="30" spans="1:6" s="157" customFormat="1" ht="12">
      <c r="A30" s="195" t="s">
        <v>549</v>
      </c>
      <c r="B30" s="383"/>
      <c r="C30" s="196"/>
      <c r="D30" s="231"/>
      <c r="E30" s="164"/>
      <c r="F30" s="197"/>
    </row>
    <row r="31" spans="1:6" s="157" customFormat="1" ht="12">
      <c r="A31" s="205" t="s">
        <v>550</v>
      </c>
      <c r="B31" s="382"/>
      <c r="C31" s="194"/>
      <c r="D31" s="235"/>
      <c r="E31" s="176">
        <f>SUM(E24:E30)</f>
        <v>0</v>
      </c>
      <c r="F31" s="170">
        <f>SUM(F24:F30)</f>
        <v>0</v>
      </c>
    </row>
    <row r="32" spans="1:6" s="157" customFormat="1" ht="12">
      <c r="A32" s="193" t="s">
        <v>857</v>
      </c>
      <c r="B32" s="381"/>
      <c r="C32" s="200"/>
      <c r="D32" s="228"/>
      <c r="E32" s="155"/>
      <c r="F32" s="156"/>
    </row>
    <row r="33" spans="1:6" s="157" customFormat="1" ht="12">
      <c r="A33" s="207" t="s">
        <v>858</v>
      </c>
      <c r="B33" s="382"/>
      <c r="C33" s="194"/>
      <c r="D33" s="230"/>
      <c r="E33" s="160"/>
      <c r="F33" s="161"/>
    </row>
    <row r="34" spans="1:6" s="157" customFormat="1" ht="12">
      <c r="A34" s="195" t="s">
        <v>859</v>
      </c>
      <c r="B34" s="383"/>
      <c r="C34" s="196"/>
      <c r="D34" s="231"/>
      <c r="E34" s="164"/>
      <c r="F34" s="197"/>
    </row>
    <row r="35" spans="1:6" s="157" customFormat="1" ht="12">
      <c r="A35" s="195" t="s">
        <v>860</v>
      </c>
      <c r="B35" s="383"/>
      <c r="C35" s="196"/>
      <c r="D35" s="231"/>
      <c r="E35" s="164"/>
      <c r="F35" s="197"/>
    </row>
    <row r="36" spans="1:6" s="157" customFormat="1" ht="12">
      <c r="A36" s="195" t="s">
        <v>861</v>
      </c>
      <c r="B36" s="383"/>
      <c r="C36" s="196"/>
      <c r="D36" s="231"/>
      <c r="E36" s="164"/>
      <c r="F36" s="197"/>
    </row>
    <row r="37" spans="1:6" s="157" customFormat="1" ht="12">
      <c r="A37" s="195" t="s">
        <v>551</v>
      </c>
      <c r="B37" s="383"/>
      <c r="C37" s="196"/>
      <c r="D37" s="231"/>
      <c r="E37" s="164"/>
      <c r="F37" s="197"/>
    </row>
    <row r="38" spans="1:6" s="157" customFormat="1" ht="12">
      <c r="A38" s="195" t="s">
        <v>552</v>
      </c>
      <c r="B38" s="383"/>
      <c r="C38" s="196"/>
      <c r="D38" s="231"/>
      <c r="E38" s="164"/>
      <c r="F38" s="197"/>
    </row>
    <row r="39" spans="1:6" s="157" customFormat="1" ht="12">
      <c r="A39" s="205" t="s">
        <v>862</v>
      </c>
      <c r="B39" s="384"/>
      <c r="C39" s="208"/>
      <c r="D39" s="234"/>
      <c r="E39" s="176">
        <f>SUM(E34:E38)</f>
        <v>0</v>
      </c>
      <c r="F39" s="170">
        <f>SUM(F34:F38)</f>
        <v>0</v>
      </c>
    </row>
    <row r="40" spans="1:6" s="157" customFormat="1" ht="12">
      <c r="A40" s="207" t="s">
        <v>863</v>
      </c>
      <c r="B40" s="382"/>
      <c r="C40" s="194"/>
      <c r="D40" s="230"/>
      <c r="E40" s="160"/>
      <c r="F40" s="161"/>
    </row>
    <row r="41" spans="1:66" s="157" customFormat="1" ht="12">
      <c r="A41" s="195" t="s">
        <v>864</v>
      </c>
      <c r="B41" s="383"/>
      <c r="C41" s="196"/>
      <c r="D41" s="231"/>
      <c r="E41" s="164"/>
      <c r="F41" s="197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</row>
    <row r="42" spans="1:6" s="157" customFormat="1" ht="12">
      <c r="A42" s="195" t="s">
        <v>865</v>
      </c>
      <c r="B42" s="383"/>
      <c r="C42" s="196"/>
      <c r="D42" s="231"/>
      <c r="E42" s="164"/>
      <c r="F42" s="197"/>
    </row>
    <row r="43" spans="1:6" s="157" customFormat="1" ht="12">
      <c r="A43" s="195" t="s">
        <v>703</v>
      </c>
      <c r="B43" s="383"/>
      <c r="C43" s="196"/>
      <c r="D43" s="231"/>
      <c r="E43" s="164"/>
      <c r="F43" s="197"/>
    </row>
    <row r="44" spans="1:6" s="157" customFormat="1" ht="12">
      <c r="A44" s="195" t="s">
        <v>207</v>
      </c>
      <c r="B44" s="383"/>
      <c r="C44" s="196"/>
      <c r="D44" s="231"/>
      <c r="E44" s="164"/>
      <c r="F44" s="197"/>
    </row>
    <row r="45" spans="1:6" s="157" customFormat="1" ht="12">
      <c r="A45" s="205" t="s">
        <v>867</v>
      </c>
      <c r="B45" s="384"/>
      <c r="C45" s="208"/>
      <c r="D45" s="234"/>
      <c r="E45" s="176">
        <f>SUM(E41:E44)</f>
        <v>0</v>
      </c>
      <c r="F45" s="170">
        <f>SUM(F41:F44)</f>
        <v>0</v>
      </c>
    </row>
    <row r="46" spans="1:6" s="157" customFormat="1" ht="12">
      <c r="A46" s="201" t="s">
        <v>868</v>
      </c>
      <c r="B46" s="385"/>
      <c r="C46" s="199"/>
      <c r="D46" s="236"/>
      <c r="E46" s="169">
        <f>+E39+E45</f>
        <v>0</v>
      </c>
      <c r="F46" s="170">
        <f>+F39+F45</f>
        <v>0</v>
      </c>
    </row>
    <row r="47" spans="1:6" s="157" customFormat="1" ht="12">
      <c r="A47" s="193" t="s">
        <v>869</v>
      </c>
      <c r="B47" s="381"/>
      <c r="C47" s="200"/>
      <c r="D47" s="228"/>
      <c r="E47" s="155"/>
      <c r="F47" s="156"/>
    </row>
    <row r="48" spans="1:6" s="157" customFormat="1" ht="12">
      <c r="A48" s="207" t="s">
        <v>870</v>
      </c>
      <c r="B48" s="382"/>
      <c r="C48" s="194"/>
      <c r="D48" s="230"/>
      <c r="E48" s="160"/>
      <c r="F48" s="161"/>
    </row>
    <row r="49" spans="1:6" s="157" customFormat="1" ht="12">
      <c r="A49" s="195" t="s">
        <v>871</v>
      </c>
      <c r="B49" s="383"/>
      <c r="C49" s="196"/>
      <c r="D49" s="231"/>
      <c r="E49" s="164"/>
      <c r="F49" s="197"/>
    </row>
    <row r="50" spans="1:6" s="157" customFormat="1" ht="12">
      <c r="A50" s="195" t="s">
        <v>872</v>
      </c>
      <c r="B50" s="383"/>
      <c r="C50" s="196"/>
      <c r="D50" s="231"/>
      <c r="E50" s="164"/>
      <c r="F50" s="197"/>
    </row>
    <row r="51" spans="1:6" s="157" customFormat="1" ht="12">
      <c r="A51" s="195" t="s">
        <v>847</v>
      </c>
      <c r="B51" s="383"/>
      <c r="C51" s="196"/>
      <c r="D51" s="231"/>
      <c r="E51" s="164"/>
      <c r="F51" s="197"/>
    </row>
    <row r="52" spans="1:6" s="157" customFormat="1" ht="12">
      <c r="A52" s="205" t="s">
        <v>873</v>
      </c>
      <c r="B52" s="384"/>
      <c r="C52" s="208"/>
      <c r="D52" s="234"/>
      <c r="E52" s="176">
        <f>SUM(E49:E51)</f>
        <v>0</v>
      </c>
      <c r="F52" s="170">
        <f>SUM(F49:F51)</f>
        <v>0</v>
      </c>
    </row>
    <row r="53" spans="1:6" s="157" customFormat="1" ht="12">
      <c r="A53" s="207" t="s">
        <v>874</v>
      </c>
      <c r="B53" s="382"/>
      <c r="C53" s="194"/>
      <c r="D53" s="230"/>
      <c r="E53" s="160"/>
      <c r="F53" s="161"/>
    </row>
    <row r="54" spans="1:66" s="157" customFormat="1" ht="12">
      <c r="A54" s="195" t="s">
        <v>875</v>
      </c>
      <c r="B54" s="383"/>
      <c r="C54" s="196"/>
      <c r="D54" s="231"/>
      <c r="E54" s="164"/>
      <c r="F54" s="197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</row>
    <row r="55" spans="1:6" s="157" customFormat="1" ht="12">
      <c r="A55" s="195" t="s">
        <v>876</v>
      </c>
      <c r="B55" s="383"/>
      <c r="C55" s="196"/>
      <c r="D55" s="231"/>
      <c r="E55" s="164"/>
      <c r="F55" s="197"/>
    </row>
    <row r="56" spans="1:6" s="157" customFormat="1" ht="12">
      <c r="A56" s="195" t="s">
        <v>877</v>
      </c>
      <c r="B56" s="383"/>
      <c r="C56" s="196"/>
      <c r="D56" s="231"/>
      <c r="E56" s="164"/>
      <c r="F56" s="197"/>
    </row>
    <row r="57" spans="1:6" s="157" customFormat="1" ht="12">
      <c r="A57" s="195" t="s">
        <v>866</v>
      </c>
      <c r="B57" s="383"/>
      <c r="C57" s="196"/>
      <c r="D57" s="231"/>
      <c r="E57" s="164"/>
      <c r="F57" s="197"/>
    </row>
    <row r="58" spans="1:6" s="157" customFormat="1" ht="12">
      <c r="A58" s="205" t="s">
        <v>878</v>
      </c>
      <c r="B58" s="384"/>
      <c r="C58" s="208"/>
      <c r="D58" s="234"/>
      <c r="E58" s="176">
        <f>SUM(E54:E57)</f>
        <v>0</v>
      </c>
      <c r="F58" s="170">
        <f>SUM(F54:F57)</f>
        <v>0</v>
      </c>
    </row>
    <row r="59" spans="1:6" s="157" customFormat="1" ht="12">
      <c r="A59" s="203" t="s">
        <v>879</v>
      </c>
      <c r="B59" s="386"/>
      <c r="C59" s="204"/>
      <c r="D59" s="237"/>
      <c r="E59" s="173">
        <f>+E52+E58</f>
        <v>0</v>
      </c>
      <c r="F59" s="174">
        <f>+F52+F58</f>
        <v>0</v>
      </c>
    </row>
    <row r="60" spans="1:7" s="157" customFormat="1" ht="12">
      <c r="A60" s="207" t="s">
        <v>970</v>
      </c>
      <c r="B60" s="382"/>
      <c r="C60" s="194"/>
      <c r="D60" s="235"/>
      <c r="E60" s="211">
        <f>+E13+E31+E46+E59</f>
        <v>0</v>
      </c>
      <c r="F60" s="400">
        <f>+F13+F31+F46+F59</f>
        <v>0</v>
      </c>
      <c r="G60" s="178"/>
    </row>
    <row r="61" spans="1:6" s="157" customFormat="1" ht="12">
      <c r="A61" s="195" t="s">
        <v>971</v>
      </c>
      <c r="B61" s="383"/>
      <c r="C61" s="196"/>
      <c r="D61" s="231"/>
      <c r="E61" s="164"/>
      <c r="F61" s="197"/>
    </row>
    <row r="62" spans="1:6" s="157" customFormat="1" ht="12">
      <c r="A62" s="195" t="s">
        <v>972</v>
      </c>
      <c r="B62" s="383"/>
      <c r="C62" s="196"/>
      <c r="D62" s="231"/>
      <c r="E62" s="164"/>
      <c r="F62" s="197"/>
    </row>
    <row r="63" spans="1:8" s="157" customFormat="1" ht="12">
      <c r="A63" s="203" t="s">
        <v>973</v>
      </c>
      <c r="B63" s="386"/>
      <c r="C63" s="204"/>
      <c r="D63" s="237"/>
      <c r="E63" s="173">
        <f>+E60-E13</f>
        <v>0</v>
      </c>
      <c r="F63" s="174">
        <f>+F60-F13</f>
        <v>0</v>
      </c>
      <c r="H63" s="178"/>
    </row>
    <row r="64" spans="1:6" s="157" customFormat="1" ht="57" customHeight="1">
      <c r="A64" s="157" t="e">
        <f>CONCATENATE("Дата: ",#REF!)</f>
        <v>#REF!</v>
      </c>
      <c r="B64" s="157" t="s">
        <v>849</v>
      </c>
      <c r="D64" s="166"/>
      <c r="E64" s="157" t="s">
        <v>850</v>
      </c>
      <c r="F64" s="178"/>
    </row>
    <row r="65" spans="2:6" ht="15">
      <c r="B65" s="387"/>
      <c r="C65" s="180"/>
      <c r="D65" s="180"/>
      <c r="E65" s="180"/>
      <c r="F65" s="180"/>
    </row>
    <row r="66" spans="2:6" ht="15">
      <c r="B66" s="387"/>
      <c r="C66" s="180"/>
      <c r="D66" s="180"/>
      <c r="E66" s="180"/>
      <c r="F66" s="180"/>
    </row>
    <row r="67" spans="2:6" ht="15">
      <c r="B67" s="387"/>
      <c r="C67" s="180"/>
      <c r="D67" s="180"/>
      <c r="E67" s="180"/>
      <c r="F67" s="180"/>
    </row>
    <row r="68" spans="2:6" ht="15">
      <c r="B68" s="387"/>
      <c r="C68" s="180"/>
      <c r="D68" s="180"/>
      <c r="E68" s="180"/>
      <c r="F68" s="180"/>
    </row>
    <row r="69" spans="2:6" ht="15">
      <c r="B69" s="387"/>
      <c r="C69" s="180"/>
      <c r="D69" s="180"/>
      <c r="E69" s="180"/>
      <c r="F69" s="180"/>
    </row>
    <row r="70" spans="2:6" ht="15">
      <c r="B70" s="387"/>
      <c r="C70" s="180"/>
      <c r="D70" s="180"/>
      <c r="E70" s="180"/>
      <c r="F70" s="180"/>
    </row>
    <row r="71" spans="2:6" ht="15">
      <c r="B71" s="387"/>
      <c r="C71" s="180"/>
      <c r="D71" s="180"/>
      <c r="E71" s="180"/>
      <c r="F71" s="180"/>
    </row>
    <row r="72" spans="2:6" ht="15">
      <c r="B72" s="387"/>
      <c r="C72" s="180"/>
      <c r="D72" s="180"/>
      <c r="E72" s="180"/>
      <c r="F72" s="180"/>
    </row>
    <row r="73" spans="2:6" ht="15">
      <c r="B73" s="387"/>
      <c r="C73" s="180"/>
      <c r="D73" s="180"/>
      <c r="E73" s="180"/>
      <c r="F73" s="180"/>
    </row>
    <row r="74" spans="2:6" ht="15">
      <c r="B74" s="387"/>
      <c r="C74" s="180"/>
      <c r="D74" s="180"/>
      <c r="E74" s="180"/>
      <c r="F74" s="180"/>
    </row>
    <row r="75" spans="2:6" ht="15">
      <c r="B75" s="387"/>
      <c r="C75" s="180"/>
      <c r="D75" s="180"/>
      <c r="E75" s="180"/>
      <c r="F75" s="180"/>
    </row>
    <row r="76" spans="2:6" ht="15">
      <c r="B76" s="387"/>
      <c r="C76" s="180"/>
      <c r="D76" s="180"/>
      <c r="E76" s="180"/>
      <c r="F76" s="180"/>
    </row>
    <row r="77" spans="2:6" ht="15">
      <c r="B77" s="387"/>
      <c r="C77" s="180"/>
      <c r="D77" s="180"/>
      <c r="E77" s="180"/>
      <c r="F77" s="180"/>
    </row>
    <row r="78" spans="2:6" ht="15">
      <c r="B78" s="387"/>
      <c r="C78" s="180"/>
      <c r="D78" s="180"/>
      <c r="E78" s="180"/>
      <c r="F78" s="180"/>
    </row>
    <row r="79" spans="2:6" ht="15">
      <c r="B79" s="387"/>
      <c r="C79" s="180"/>
      <c r="D79" s="180"/>
      <c r="E79" s="180"/>
      <c r="F79" s="180"/>
    </row>
    <row r="80" spans="2:6" ht="15">
      <c r="B80" s="387"/>
      <c r="C80" s="180"/>
      <c r="D80" s="180"/>
      <c r="E80" s="180"/>
      <c r="F80" s="180"/>
    </row>
    <row r="81" spans="2:6" ht="15">
      <c r="B81" s="387"/>
      <c r="C81" s="180"/>
      <c r="D81" s="180"/>
      <c r="E81" s="180"/>
      <c r="F81" s="180"/>
    </row>
    <row r="82" spans="2:6" ht="15">
      <c r="B82" s="387"/>
      <c r="C82" s="180"/>
      <c r="D82" s="180"/>
      <c r="E82" s="180"/>
      <c r="F82" s="180"/>
    </row>
    <row r="83" spans="2:6" ht="15">
      <c r="B83" s="387"/>
      <c r="C83" s="180"/>
      <c r="D83" s="180"/>
      <c r="E83" s="180"/>
      <c r="F83" s="180"/>
    </row>
    <row r="84" spans="2:6" ht="15">
      <c r="B84" s="387"/>
      <c r="C84" s="180"/>
      <c r="D84" s="180"/>
      <c r="E84" s="180"/>
      <c r="F84" s="180"/>
    </row>
    <row r="85" spans="2:6" ht="15">
      <c r="B85" s="387"/>
      <c r="C85" s="180"/>
      <c r="D85" s="180"/>
      <c r="E85" s="180"/>
      <c r="F85" s="180"/>
    </row>
    <row r="86" spans="2:6" ht="15">
      <c r="B86" s="387"/>
      <c r="C86" s="180"/>
      <c r="D86" s="180"/>
      <c r="E86" s="180"/>
      <c r="F86" s="180"/>
    </row>
    <row r="87" spans="2:6" ht="15">
      <c r="B87" s="387"/>
      <c r="C87" s="180"/>
      <c r="D87" s="180"/>
      <c r="E87" s="180"/>
      <c r="F87" s="180"/>
    </row>
    <row r="88" spans="2:6" ht="15">
      <c r="B88" s="387"/>
      <c r="C88" s="180"/>
      <c r="D88" s="180"/>
      <c r="E88" s="180"/>
      <c r="F88" s="180"/>
    </row>
    <row r="89" spans="2:6" ht="15">
      <c r="B89" s="387"/>
      <c r="C89" s="180"/>
      <c r="D89" s="180"/>
      <c r="E89" s="180"/>
      <c r="F89" s="180"/>
    </row>
    <row r="90" spans="2:6" ht="15">
      <c r="B90" s="387"/>
      <c r="C90" s="180"/>
      <c r="D90" s="180"/>
      <c r="E90" s="180"/>
      <c r="F90" s="180"/>
    </row>
    <row r="91" spans="2:6" ht="15">
      <c r="B91" s="387"/>
      <c r="C91" s="180"/>
      <c r="D91" s="180"/>
      <c r="E91" s="180"/>
      <c r="F91" s="180"/>
    </row>
    <row r="92" spans="2:6" ht="15">
      <c r="B92" s="387"/>
      <c r="C92" s="180"/>
      <c r="D92" s="180"/>
      <c r="E92" s="180"/>
      <c r="F92" s="180"/>
    </row>
    <row r="93" spans="2:6" ht="15">
      <c r="B93" s="387"/>
      <c r="C93" s="180"/>
      <c r="D93" s="180"/>
      <c r="E93" s="180"/>
      <c r="F93" s="180"/>
    </row>
    <row r="94" spans="2:6" ht="15">
      <c r="B94" s="387"/>
      <c r="C94" s="180"/>
      <c r="D94" s="180"/>
      <c r="E94" s="180"/>
      <c r="F94" s="180"/>
    </row>
    <row r="95" spans="2:6" ht="15">
      <c r="B95" s="387"/>
      <c r="C95" s="180"/>
      <c r="D95" s="180"/>
      <c r="E95" s="180"/>
      <c r="F95" s="180"/>
    </row>
    <row r="96" spans="2:6" ht="15">
      <c r="B96" s="387"/>
      <c r="C96" s="180"/>
      <c r="D96" s="180"/>
      <c r="E96" s="180"/>
      <c r="F96" s="180"/>
    </row>
    <row r="97" spans="2:6" ht="15">
      <c r="B97" s="387"/>
      <c r="C97" s="180"/>
      <c r="D97" s="180"/>
      <c r="E97" s="180"/>
      <c r="F97" s="180"/>
    </row>
    <row r="98" spans="2:6" ht="15">
      <c r="B98" s="387"/>
      <c r="C98" s="180"/>
      <c r="D98" s="180"/>
      <c r="E98" s="180"/>
      <c r="F98" s="180"/>
    </row>
    <row r="99" spans="2:6" ht="15">
      <c r="B99" s="387"/>
      <c r="C99" s="180"/>
      <c r="D99" s="180"/>
      <c r="E99" s="180"/>
      <c r="F99" s="180"/>
    </row>
    <row r="100" spans="2:6" ht="15">
      <c r="B100" s="387"/>
      <c r="C100" s="180"/>
      <c r="D100" s="180"/>
      <c r="E100" s="180"/>
      <c r="F100" s="180"/>
    </row>
    <row r="101" spans="2:6" ht="15">
      <c r="B101" s="387"/>
      <c r="C101" s="180"/>
      <c r="D101" s="180"/>
      <c r="E101" s="180"/>
      <c r="F101" s="180"/>
    </row>
    <row r="102" spans="2:6" ht="15">
      <c r="B102" s="387"/>
      <c r="C102" s="180"/>
      <c r="D102" s="180"/>
      <c r="E102" s="180"/>
      <c r="F102" s="180"/>
    </row>
    <row r="103" spans="2:6" ht="15">
      <c r="B103" s="388"/>
      <c r="C103" s="180"/>
      <c r="D103" s="180"/>
      <c r="E103" s="180"/>
      <c r="F103" s="180"/>
    </row>
    <row r="104" spans="2:6" ht="15">
      <c r="B104" s="387"/>
      <c r="C104" s="180"/>
      <c r="D104" s="180"/>
      <c r="E104" s="180"/>
      <c r="F104" s="180"/>
    </row>
    <row r="105" spans="2:6" ht="15">
      <c r="B105" s="387"/>
      <c r="C105" s="180"/>
      <c r="D105" s="180"/>
      <c r="E105" s="180"/>
      <c r="F105" s="180"/>
    </row>
    <row r="106" spans="2:6" ht="15">
      <c r="B106" s="387"/>
      <c r="C106" s="180"/>
      <c r="D106" s="180"/>
      <c r="E106" s="180"/>
      <c r="F106" s="180"/>
    </row>
    <row r="107" spans="2:6" ht="15">
      <c r="B107" s="387"/>
      <c r="C107" s="180"/>
      <c r="D107" s="180"/>
      <c r="E107" s="180"/>
      <c r="F107" s="180"/>
    </row>
    <row r="108" spans="2:6" ht="15">
      <c r="B108" s="387"/>
      <c r="C108" s="180"/>
      <c r="D108" s="180"/>
      <c r="E108" s="180"/>
      <c r="F108" s="180"/>
    </row>
    <row r="109" spans="2:6" ht="15">
      <c r="B109" s="387"/>
      <c r="C109" s="180"/>
      <c r="D109" s="180"/>
      <c r="E109" s="180"/>
      <c r="F109" s="180"/>
    </row>
    <row r="110" spans="2:6" ht="15">
      <c r="B110" s="387"/>
      <c r="C110" s="180"/>
      <c r="D110" s="180"/>
      <c r="E110" s="180"/>
      <c r="F110" s="180"/>
    </row>
    <row r="111" spans="2:6" ht="15">
      <c r="B111" s="387"/>
      <c r="C111" s="180"/>
      <c r="D111" s="180"/>
      <c r="E111" s="180"/>
      <c r="F111" s="180"/>
    </row>
    <row r="112" spans="2:6" ht="15">
      <c r="B112" s="387"/>
      <c r="C112" s="180"/>
      <c r="D112" s="180"/>
      <c r="E112" s="180"/>
      <c r="F112" s="180"/>
    </row>
    <row r="113" spans="2:6" ht="15">
      <c r="B113" s="387"/>
      <c r="C113" s="180"/>
      <c r="D113" s="180"/>
      <c r="E113" s="180"/>
      <c r="F113" s="180"/>
    </row>
    <row r="114" spans="2:6" ht="15">
      <c r="B114" s="387"/>
      <c r="C114" s="180"/>
      <c r="D114" s="180"/>
      <c r="E114" s="180"/>
      <c r="F114" s="180"/>
    </row>
    <row r="115" spans="2:6" ht="15">
      <c r="B115" s="387"/>
      <c r="C115" s="180"/>
      <c r="D115" s="180"/>
      <c r="E115" s="180"/>
      <c r="F115" s="180"/>
    </row>
    <row r="116" spans="2:6" ht="15">
      <c r="B116" s="387"/>
      <c r="C116" s="180"/>
      <c r="D116" s="180"/>
      <c r="E116" s="180"/>
      <c r="F116" s="180"/>
    </row>
    <row r="117" spans="2:6" ht="15">
      <c r="B117" s="387"/>
      <c r="C117" s="180"/>
      <c r="D117" s="180"/>
      <c r="E117" s="180"/>
      <c r="F117" s="180"/>
    </row>
    <row r="118" spans="2:6" ht="15">
      <c r="B118" s="387"/>
      <c r="C118" s="180"/>
      <c r="D118" s="180"/>
      <c r="E118" s="180"/>
      <c r="F118" s="180"/>
    </row>
    <row r="119" spans="2:6" ht="15">
      <c r="B119" s="387"/>
      <c r="C119" s="180"/>
      <c r="D119" s="180"/>
      <c r="E119" s="180"/>
      <c r="F119" s="180"/>
    </row>
    <row r="120" spans="2:6" ht="15">
      <c r="B120" s="387"/>
      <c r="C120" s="180"/>
      <c r="D120" s="180"/>
      <c r="E120" s="180"/>
      <c r="F120" s="180"/>
    </row>
    <row r="121" spans="2:6" ht="15">
      <c r="B121" s="387"/>
      <c r="C121" s="180"/>
      <c r="D121" s="180"/>
      <c r="E121" s="180"/>
      <c r="F121" s="180"/>
    </row>
    <row r="122" spans="2:6" ht="15">
      <c r="B122" s="387"/>
      <c r="C122" s="180"/>
      <c r="D122" s="180"/>
      <c r="E122" s="180"/>
      <c r="F122" s="180"/>
    </row>
    <row r="123" spans="2:6" ht="15">
      <c r="B123" s="387"/>
      <c r="C123" s="180"/>
      <c r="D123" s="180"/>
      <c r="E123" s="180"/>
      <c r="F123" s="180"/>
    </row>
    <row r="124" spans="2:6" ht="15">
      <c r="B124" s="387"/>
      <c r="C124" s="180"/>
      <c r="D124" s="180"/>
      <c r="E124" s="180"/>
      <c r="F124" s="180"/>
    </row>
    <row r="125" spans="2:6" ht="15">
      <c r="B125" s="387"/>
      <c r="C125" s="180"/>
      <c r="D125" s="180"/>
      <c r="E125" s="180"/>
      <c r="F125" s="180"/>
    </row>
    <row r="126" spans="3:6" ht="15"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</sheetData>
  <sheetProtection/>
  <conditionalFormatting sqref="E13:F63">
    <cfRule type="cellIs" priority="1" dxfId="21" operator="equal" stopIfTrue="1">
      <formula>0</formula>
    </cfRule>
  </conditionalFormatting>
  <printOptions/>
  <pageMargins left="1.12" right="0.63" top="0.47" bottom="0.51" header="0.32" footer="0.3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6"/>
  <sheetViews>
    <sheetView showGridLines="0" zoomScalePageLayoutView="0" workbookViewId="0" topLeftCell="A55">
      <selection activeCell="B89" sqref="B89"/>
    </sheetView>
  </sheetViews>
  <sheetFormatPr defaultColWidth="9.00390625" defaultRowHeight="12.75"/>
  <cols>
    <col min="1" max="1" width="56.375" style="477" bestFit="1" customWidth="1"/>
    <col min="2" max="3" width="14.75390625" style="476" customWidth="1"/>
    <col min="4" max="4" width="12.00390625" style="477" customWidth="1"/>
    <col min="5" max="16384" width="9.125" style="477" customWidth="1"/>
  </cols>
  <sheetData>
    <row r="1" spans="1:3" ht="15">
      <c r="A1" s="435" t="str">
        <f>титул!$C$2</f>
        <v>СОЛАР ПАУЪР ПАРК ООД</v>
      </c>
      <c r="B1" s="437" t="s">
        <v>835</v>
      </c>
      <c r="C1" s="437" t="s">
        <v>836</v>
      </c>
    </row>
    <row r="2" spans="1:3" ht="24" customHeight="1">
      <c r="A2" s="478" t="s">
        <v>833</v>
      </c>
      <c r="B2" s="480" t="str">
        <f>титул!$C$6</f>
        <v>201262185</v>
      </c>
      <c r="C2" s="648" t="str">
        <f>титул!$C$8</f>
        <v>произв. и пренос на ел.енергия</v>
      </c>
    </row>
    <row r="3" spans="1:3" ht="15">
      <c r="A3" s="435" t="str">
        <f>титул!$C$4</f>
        <v>ПЛОВДИВ</v>
      </c>
      <c r="C3" s="648"/>
    </row>
    <row r="4" spans="1:3" ht="15">
      <c r="A4" s="436" t="s">
        <v>839</v>
      </c>
      <c r="C4" s="535"/>
    </row>
    <row r="5" ht="15.75" customHeight="1"/>
    <row r="6" spans="1:4" ht="19.5" customHeight="1">
      <c r="A6" s="646" t="s">
        <v>851</v>
      </c>
      <c r="B6" s="646"/>
      <c r="C6" s="646"/>
      <c r="D6" s="536"/>
    </row>
    <row r="7" spans="1:4" ht="12.75" customHeight="1">
      <c r="A7" s="647" t="str">
        <f>CONCATENATE("на"," ",титул!$C$2)</f>
        <v>на СОЛАР ПАУЪР ПАРК ООД</v>
      </c>
      <c r="B7" s="647"/>
      <c r="C7" s="647"/>
      <c r="D7" s="537"/>
    </row>
    <row r="8" spans="1:4" ht="10.5" customHeight="1">
      <c r="A8" s="647" t="str">
        <f>CONCATENATE("за"," ",титул!$C$12," ","година")</f>
        <v>за 2021 година</v>
      </c>
      <c r="B8" s="647"/>
      <c r="C8" s="647"/>
      <c r="D8" s="537"/>
    </row>
    <row r="9" spans="1:3" ht="8.25" customHeight="1" thickBot="1">
      <c r="A9" s="479"/>
      <c r="B9" s="480"/>
      <c r="C9" s="480"/>
    </row>
    <row r="10" spans="1:3" s="481" customFormat="1" ht="10.5" customHeight="1">
      <c r="A10" s="551"/>
      <c r="B10" s="552" t="s">
        <v>531</v>
      </c>
      <c r="C10" s="553"/>
    </row>
    <row r="11" spans="1:3" s="481" customFormat="1" ht="10.5" customHeight="1">
      <c r="A11" s="554" t="s">
        <v>852</v>
      </c>
      <c r="B11" s="482" t="s">
        <v>853</v>
      </c>
      <c r="C11" s="555" t="s">
        <v>843</v>
      </c>
    </row>
    <row r="12" spans="1:3" s="481" customFormat="1" ht="10.5" customHeight="1">
      <c r="A12" s="556"/>
      <c r="B12" s="483" t="s">
        <v>844</v>
      </c>
      <c r="C12" s="557" t="s">
        <v>844</v>
      </c>
    </row>
    <row r="13" spans="1:3" s="481" customFormat="1" ht="10.5" customHeight="1" thickBot="1">
      <c r="A13" s="566" t="s">
        <v>845</v>
      </c>
      <c r="B13" s="567" t="s">
        <v>995</v>
      </c>
      <c r="C13" s="568" t="s">
        <v>996</v>
      </c>
    </row>
    <row r="14" spans="1:3" s="481" customFormat="1" ht="10.5" customHeight="1">
      <c r="A14" s="564" t="s">
        <v>789</v>
      </c>
      <c r="B14" s="570"/>
      <c r="C14" s="570"/>
    </row>
    <row r="15" spans="1:3" s="481" customFormat="1" ht="10.5" customHeight="1">
      <c r="A15" s="569" t="s">
        <v>822</v>
      </c>
      <c r="B15" s="431"/>
      <c r="C15" s="431"/>
    </row>
    <row r="16" spans="1:3" s="481" customFormat="1" ht="12">
      <c r="A16" s="559" t="s">
        <v>790</v>
      </c>
      <c r="B16" s="540">
        <f>SUM(B17:B19)</f>
        <v>934</v>
      </c>
      <c r="C16" s="540">
        <f>SUM(C17:C19)</f>
        <v>1344</v>
      </c>
    </row>
    <row r="17" spans="1:3" s="481" customFormat="1" ht="10.5" customHeight="1">
      <c r="A17" s="559" t="s">
        <v>791</v>
      </c>
      <c r="B17" s="431">
        <v>934</v>
      </c>
      <c r="C17" s="431">
        <v>1344</v>
      </c>
    </row>
    <row r="18" spans="1:3" s="481" customFormat="1" ht="10.5" customHeight="1">
      <c r="A18" s="559" t="s">
        <v>792</v>
      </c>
      <c r="B18" s="431"/>
      <c r="C18" s="431"/>
    </row>
    <row r="19" spans="1:3" s="481" customFormat="1" ht="10.5" customHeight="1">
      <c r="A19" s="559" t="s">
        <v>793</v>
      </c>
      <c r="B19" s="431">
        <v>0</v>
      </c>
      <c r="C19" s="431">
        <v>0</v>
      </c>
    </row>
    <row r="20" spans="1:3" s="481" customFormat="1" ht="21.75" customHeight="1">
      <c r="A20" s="559" t="s">
        <v>794</v>
      </c>
      <c r="B20" s="431"/>
      <c r="C20" s="431"/>
    </row>
    <row r="21" spans="1:3" s="481" customFormat="1" ht="10.5" customHeight="1">
      <c r="A21" s="559" t="s">
        <v>795</v>
      </c>
      <c r="B21" s="431"/>
      <c r="C21" s="431"/>
    </row>
    <row r="22" spans="1:3" s="481" customFormat="1" ht="10.5" customHeight="1">
      <c r="A22" s="559" t="s">
        <v>796</v>
      </c>
      <c r="B22" s="431">
        <v>0</v>
      </c>
      <c r="C22" s="431">
        <v>0</v>
      </c>
    </row>
    <row r="23" spans="1:3" s="481" customFormat="1" ht="10.5" customHeight="1">
      <c r="A23" s="559" t="s">
        <v>797</v>
      </c>
      <c r="B23" s="431"/>
      <c r="C23" s="431"/>
    </row>
    <row r="24" spans="1:3" s="481" customFormat="1" ht="10.5" customHeight="1">
      <c r="A24" s="569" t="s">
        <v>798</v>
      </c>
      <c r="B24" s="540">
        <f>+B16+B20+B21+B22</f>
        <v>934</v>
      </c>
      <c r="C24" s="540">
        <f>+C16+C20+C21+C22</f>
        <v>1344</v>
      </c>
    </row>
    <row r="25" spans="1:3" s="481" customFormat="1" ht="21" customHeight="1" hidden="1">
      <c r="A25" s="569" t="s">
        <v>809</v>
      </c>
      <c r="B25" s="431"/>
      <c r="C25" s="431"/>
    </row>
    <row r="26" spans="1:3" s="481" customFormat="1" ht="24.75" customHeight="1" hidden="1">
      <c r="A26" s="559" t="s">
        <v>799</v>
      </c>
      <c r="B26" s="431"/>
      <c r="C26" s="431"/>
    </row>
    <row r="27" spans="1:3" s="481" customFormat="1" ht="25.5" customHeight="1" hidden="1">
      <c r="A27" s="559" t="s">
        <v>800</v>
      </c>
      <c r="B27" s="431"/>
      <c r="C27" s="431"/>
    </row>
    <row r="28" spans="1:3" s="481" customFormat="1" ht="23.25" customHeight="1" hidden="1">
      <c r="A28" s="559" t="s">
        <v>801</v>
      </c>
      <c r="B28" s="431"/>
      <c r="C28" s="431"/>
    </row>
    <row r="29" spans="1:3" s="481" customFormat="1" ht="10.5" customHeight="1" hidden="1">
      <c r="A29" s="559" t="s">
        <v>802</v>
      </c>
      <c r="B29" s="431"/>
      <c r="C29" s="431"/>
    </row>
    <row r="30" spans="1:3" s="481" customFormat="1" ht="12" customHeight="1" hidden="1">
      <c r="A30" s="559" t="s">
        <v>803</v>
      </c>
      <c r="B30" s="431"/>
      <c r="C30" s="431">
        <v>0</v>
      </c>
    </row>
    <row r="31" spans="1:3" s="481" customFormat="1" ht="12" customHeight="1" hidden="1">
      <c r="A31" s="559" t="s">
        <v>804</v>
      </c>
      <c r="B31" s="431"/>
      <c r="C31" s="431"/>
    </row>
    <row r="32" spans="1:3" s="481" customFormat="1" ht="12" customHeight="1" hidden="1">
      <c r="A32" s="559" t="s">
        <v>805</v>
      </c>
      <c r="B32" s="431"/>
      <c r="C32" s="431"/>
    </row>
    <row r="33" spans="1:3" s="481" customFormat="1" ht="12" customHeight="1" hidden="1">
      <c r="A33" s="559" t="s">
        <v>806</v>
      </c>
      <c r="B33" s="431"/>
      <c r="C33" s="431"/>
    </row>
    <row r="34" spans="1:3" s="481" customFormat="1" ht="23.25" customHeight="1" hidden="1">
      <c r="A34" s="569" t="s">
        <v>808</v>
      </c>
      <c r="B34" s="540">
        <f>+B26+B28+B30</f>
        <v>0</v>
      </c>
      <c r="C34" s="540">
        <f>+C26+C28+C30</f>
        <v>0</v>
      </c>
    </row>
    <row r="35" spans="1:3" s="481" customFormat="1" ht="12" customHeight="1" hidden="1">
      <c r="A35" s="559"/>
      <c r="B35" s="431"/>
      <c r="C35" s="431"/>
    </row>
    <row r="36" spans="1:3" s="481" customFormat="1" ht="12.75" customHeight="1" hidden="1">
      <c r="A36" s="559"/>
      <c r="B36" s="431"/>
      <c r="C36" s="431"/>
    </row>
    <row r="37" spans="1:3" s="481" customFormat="1" ht="12" customHeight="1" hidden="1">
      <c r="A37" s="569"/>
      <c r="B37" s="431"/>
      <c r="C37" s="431"/>
    </row>
    <row r="38" spans="1:3" s="481" customFormat="1" ht="12" customHeight="1" hidden="1">
      <c r="A38" s="559"/>
      <c r="B38" s="431"/>
      <c r="C38" s="431"/>
    </row>
    <row r="39" spans="1:3" s="481" customFormat="1" ht="12" customHeight="1" hidden="1">
      <c r="A39" s="559"/>
      <c r="B39" s="431"/>
      <c r="C39" s="431"/>
    </row>
    <row r="40" spans="1:3" s="481" customFormat="1" ht="12" customHeight="1">
      <c r="A40" s="559" t="s">
        <v>411</v>
      </c>
      <c r="B40" s="540">
        <f>IF((B34+B24-B79-B72)&lt;0,-(B34+B24-B79-B72),0)</f>
        <v>0</v>
      </c>
      <c r="C40" s="540">
        <f>IF((C34+C24-C79-C72)&lt;0,-(C34+C24-C79-C72),0)</f>
        <v>0</v>
      </c>
    </row>
    <row r="41" spans="1:3" s="481" customFormat="1" ht="12" customHeight="1">
      <c r="A41" s="559" t="s">
        <v>412</v>
      </c>
      <c r="B41" s="431"/>
      <c r="C41" s="431"/>
    </row>
    <row r="42" spans="1:3" s="481" customFormat="1" ht="12" customHeight="1">
      <c r="A42" s="569" t="s">
        <v>413</v>
      </c>
      <c r="B42" s="540">
        <f>+B16+B20+B21+B22+B26+B28+B30+B41</f>
        <v>934</v>
      </c>
      <c r="C42" s="540">
        <f>+C16+C20+C21+C22+C26+C28+C30+C41</f>
        <v>1344</v>
      </c>
    </row>
    <row r="43" spans="1:3" s="481" customFormat="1" ht="12" customHeight="1">
      <c r="A43" s="559" t="s">
        <v>414</v>
      </c>
      <c r="B43" s="540">
        <f>IF((B42-B82)&lt;0,-(B42-B82),0)</f>
        <v>0</v>
      </c>
      <c r="C43" s="540">
        <f>IF((C42-C82)&lt;0,-(C42-C82),0)</f>
        <v>0</v>
      </c>
    </row>
    <row r="44" spans="1:3" s="481" customFormat="1" ht="12" customHeight="1">
      <c r="A44" s="559"/>
      <c r="B44" s="431"/>
      <c r="C44" s="431"/>
    </row>
    <row r="45" spans="1:3" s="481" customFormat="1" ht="12" customHeight="1">
      <c r="A45" s="559"/>
      <c r="B45" s="431"/>
      <c r="C45" s="431"/>
    </row>
    <row r="46" spans="1:3" s="481" customFormat="1" ht="12" customHeight="1">
      <c r="A46" s="559" t="s">
        <v>415</v>
      </c>
      <c r="B46" s="541">
        <f>IF(B43&gt;0,(B43+B84+B85),0)</f>
        <v>0</v>
      </c>
      <c r="C46" s="541">
        <f>IF(C43&gt;0,(C43+C84+C85),0)</f>
        <v>0</v>
      </c>
    </row>
    <row r="47" spans="1:3" s="481" customFormat="1" ht="12" customHeight="1" thickBot="1">
      <c r="A47" s="561" t="s">
        <v>417</v>
      </c>
      <c r="B47" s="562">
        <f>+B42+B46</f>
        <v>934</v>
      </c>
      <c r="C47" s="562">
        <f>+C42+C46</f>
        <v>1344</v>
      </c>
    </row>
    <row r="48" s="481" customFormat="1" ht="9.75" customHeight="1"/>
    <row r="49" s="481" customFormat="1" ht="9.75" customHeight="1" thickBot="1"/>
    <row r="50" spans="1:3" s="481" customFormat="1" ht="12" customHeight="1">
      <c r="A50" s="551"/>
      <c r="B50" s="552" t="s">
        <v>531</v>
      </c>
      <c r="C50" s="553"/>
    </row>
    <row r="51" spans="1:3" s="481" customFormat="1" ht="12" customHeight="1">
      <c r="A51" s="554" t="s">
        <v>852</v>
      </c>
      <c r="B51" s="482" t="s">
        <v>853</v>
      </c>
      <c r="C51" s="555" t="s">
        <v>843</v>
      </c>
    </row>
    <row r="52" spans="1:3" s="481" customFormat="1" ht="12" customHeight="1">
      <c r="A52" s="556"/>
      <c r="B52" s="483" t="s">
        <v>844</v>
      </c>
      <c r="C52" s="557" t="s">
        <v>844</v>
      </c>
    </row>
    <row r="53" spans="1:3" s="481" customFormat="1" ht="12" customHeight="1" thickBot="1">
      <c r="A53" s="566" t="s">
        <v>845</v>
      </c>
      <c r="B53" s="567" t="s">
        <v>995</v>
      </c>
      <c r="C53" s="568" t="s">
        <v>996</v>
      </c>
    </row>
    <row r="54" spans="1:3" s="481" customFormat="1" ht="12" customHeight="1">
      <c r="A54" s="564" t="s">
        <v>754</v>
      </c>
      <c r="B54" s="565"/>
      <c r="C54" s="565"/>
    </row>
    <row r="55" spans="1:3" s="481" customFormat="1" ht="12" customHeight="1">
      <c r="A55" s="558" t="s">
        <v>771</v>
      </c>
      <c r="B55" s="431"/>
      <c r="C55" s="431"/>
    </row>
    <row r="56" spans="1:3" s="481" customFormat="1" ht="12" customHeight="1">
      <c r="A56" s="559" t="s">
        <v>755</v>
      </c>
      <c r="B56" s="431">
        <v>0</v>
      </c>
      <c r="C56" s="431"/>
    </row>
    <row r="57" spans="1:3" s="481" customFormat="1" ht="12" customHeight="1">
      <c r="A57" s="559" t="s">
        <v>756</v>
      </c>
      <c r="B57" s="540">
        <f>SUM(B58:B59)</f>
        <v>193</v>
      </c>
      <c r="C57" s="540">
        <f>SUM(C58:C59)</f>
        <v>307</v>
      </c>
    </row>
    <row r="58" spans="1:3" s="481" customFormat="1" ht="12" customHeight="1">
      <c r="A58" s="559" t="s">
        <v>757</v>
      </c>
      <c r="B58" s="431">
        <v>9</v>
      </c>
      <c r="C58" s="431">
        <v>18</v>
      </c>
    </row>
    <row r="59" spans="1:3" s="481" customFormat="1" ht="12" customHeight="1">
      <c r="A59" s="559" t="s">
        <v>758</v>
      </c>
      <c r="B59" s="431">
        <v>184</v>
      </c>
      <c r="C59" s="431">
        <v>289</v>
      </c>
    </row>
    <row r="60" spans="1:3" s="481" customFormat="1" ht="12" customHeight="1">
      <c r="A60" s="559" t="s">
        <v>759</v>
      </c>
      <c r="B60" s="540">
        <f>+B61+B62</f>
        <v>17</v>
      </c>
      <c r="C60" s="540">
        <f>+C61+C62</f>
        <v>31</v>
      </c>
    </row>
    <row r="61" spans="1:3" s="481" customFormat="1" ht="12" customHeight="1">
      <c r="A61" s="559" t="s">
        <v>760</v>
      </c>
      <c r="B61" s="431">
        <v>15</v>
      </c>
      <c r="C61" s="431">
        <v>28</v>
      </c>
    </row>
    <row r="62" spans="1:3" s="481" customFormat="1" ht="12" customHeight="1">
      <c r="A62" s="559" t="s">
        <v>761</v>
      </c>
      <c r="B62" s="431">
        <v>2</v>
      </c>
      <c r="C62" s="431">
        <v>3</v>
      </c>
    </row>
    <row r="63" spans="1:3" s="481" customFormat="1" ht="12" customHeight="1">
      <c r="A63" s="559" t="s">
        <v>762</v>
      </c>
      <c r="B63" s="431">
        <v>1</v>
      </c>
      <c r="C63" s="431">
        <v>2</v>
      </c>
    </row>
    <row r="64" spans="1:3" s="481" customFormat="1" ht="12" customHeight="1">
      <c r="A64" s="559" t="s">
        <v>763</v>
      </c>
      <c r="B64" s="540">
        <f>SUM(B65:B68)-B65</f>
        <v>152</v>
      </c>
      <c r="C64" s="540">
        <f>SUM(C65:C68)-C65</f>
        <v>240</v>
      </c>
    </row>
    <row r="65" spans="1:3" s="481" customFormat="1" ht="12" customHeight="1">
      <c r="A65" s="559" t="s">
        <v>764</v>
      </c>
      <c r="B65" s="540">
        <f>+B66+B67</f>
        <v>152</v>
      </c>
      <c r="C65" s="540">
        <f>+C66+C67</f>
        <v>240</v>
      </c>
    </row>
    <row r="66" spans="1:3" s="481" customFormat="1" ht="12" customHeight="1">
      <c r="A66" s="559" t="s">
        <v>765</v>
      </c>
      <c r="B66" s="475">
        <v>152</v>
      </c>
      <c r="C66" s="475">
        <v>240</v>
      </c>
    </row>
    <row r="67" spans="1:3" s="481" customFormat="1" ht="12" customHeight="1">
      <c r="A67" s="559" t="s">
        <v>766</v>
      </c>
      <c r="B67" s="431">
        <v>0</v>
      </c>
      <c r="C67" s="431">
        <v>0</v>
      </c>
    </row>
    <row r="68" spans="1:3" s="481" customFormat="1" ht="12" customHeight="1">
      <c r="A68" s="559" t="s">
        <v>767</v>
      </c>
      <c r="B68" s="431"/>
      <c r="C68" s="431"/>
    </row>
    <row r="69" spans="1:3" s="481" customFormat="1" ht="12" customHeight="1">
      <c r="A69" s="559" t="s">
        <v>768</v>
      </c>
      <c r="B69" s="431">
        <v>0</v>
      </c>
      <c r="C69" s="431">
        <v>0</v>
      </c>
    </row>
    <row r="70" spans="1:3" s="481" customFormat="1" ht="12" customHeight="1">
      <c r="A70" s="559" t="s">
        <v>769</v>
      </c>
      <c r="B70" s="431">
        <v>0</v>
      </c>
      <c r="C70" s="431"/>
    </row>
    <row r="71" spans="1:3" s="481" customFormat="1" ht="12" customHeight="1">
      <c r="A71" s="559" t="s">
        <v>770</v>
      </c>
      <c r="B71" s="431"/>
      <c r="C71" s="431"/>
    </row>
    <row r="72" spans="1:3" s="481" customFormat="1" ht="12" customHeight="1">
      <c r="A72" s="558" t="s">
        <v>772</v>
      </c>
      <c r="B72" s="540">
        <f>+B56+B57+B60+B64+B69</f>
        <v>362</v>
      </c>
      <c r="C72" s="540">
        <f>+C56+C57+C60+C64+C69</f>
        <v>578</v>
      </c>
    </row>
    <row r="73" spans="1:3" s="481" customFormat="1" ht="12" customHeight="1">
      <c r="A73" s="558" t="s">
        <v>807</v>
      </c>
      <c r="B73" s="431"/>
      <c r="C73" s="431"/>
    </row>
    <row r="74" spans="1:3" s="481" customFormat="1" ht="12" customHeight="1">
      <c r="A74" s="559" t="s">
        <v>777</v>
      </c>
      <c r="B74" s="431">
        <v>0</v>
      </c>
      <c r="C74" s="431">
        <v>1</v>
      </c>
    </row>
    <row r="75" spans="1:3" s="481" customFormat="1" ht="12" customHeight="1">
      <c r="A75" s="559" t="s">
        <v>778</v>
      </c>
      <c r="B75" s="431">
        <v>0</v>
      </c>
      <c r="C75" s="431">
        <v>1</v>
      </c>
    </row>
    <row r="76" spans="1:3" s="481" customFormat="1" ht="12" customHeight="1">
      <c r="A76" s="559" t="s">
        <v>779</v>
      </c>
      <c r="B76" s="431">
        <v>90</v>
      </c>
      <c r="C76" s="431">
        <v>250</v>
      </c>
    </row>
    <row r="77" spans="1:3" s="481" customFormat="1" ht="12" customHeight="1">
      <c r="A77" s="559" t="s">
        <v>780</v>
      </c>
      <c r="B77" s="431">
        <v>0</v>
      </c>
      <c r="C77" s="431"/>
    </row>
    <row r="78" spans="1:3" s="481" customFormat="1" ht="12" customHeight="1">
      <c r="A78" s="559" t="s">
        <v>774</v>
      </c>
      <c r="B78" s="431"/>
      <c r="C78" s="431"/>
    </row>
    <row r="79" spans="1:3" s="481" customFormat="1" ht="12" customHeight="1">
      <c r="A79" s="558" t="s">
        <v>783</v>
      </c>
      <c r="B79" s="540">
        <f>+B74+B76</f>
        <v>90</v>
      </c>
      <c r="C79" s="540">
        <f>+C74+C76</f>
        <v>251</v>
      </c>
    </row>
    <row r="80" spans="1:3" s="481" customFormat="1" ht="12" customHeight="1">
      <c r="A80" s="559" t="s">
        <v>781</v>
      </c>
      <c r="B80" s="540">
        <f>IF((B34+B24-B79-B72)&gt;0,(B34+B24-B79-B72),0)</f>
        <v>482</v>
      </c>
      <c r="C80" s="540">
        <f>IF((C34+C24-C79-C72)&gt;0,(C34+C24-C79-C72),0)</f>
        <v>515</v>
      </c>
    </row>
    <row r="81" spans="1:3" s="481" customFormat="1" ht="12" customHeight="1">
      <c r="A81" s="559" t="s">
        <v>782</v>
      </c>
      <c r="B81" s="431"/>
      <c r="C81" s="431"/>
    </row>
    <row r="82" spans="1:3" s="481" customFormat="1" ht="12" customHeight="1">
      <c r="A82" s="558" t="s">
        <v>784</v>
      </c>
      <c r="B82" s="540">
        <f>+B56+B57+B60+B64+B69+B74+B76+B81</f>
        <v>452</v>
      </c>
      <c r="C82" s="540">
        <f>+C56+C57+C60+C64+C69+C74+C76+C81</f>
        <v>829</v>
      </c>
    </row>
    <row r="83" spans="1:3" s="481" customFormat="1" ht="12" customHeight="1">
      <c r="A83" s="559" t="s">
        <v>785</v>
      </c>
      <c r="B83" s="540">
        <f>IF((B42-B82)&gt;0,(B42-B82),0)</f>
        <v>482</v>
      </c>
      <c r="C83" s="540">
        <f>IF((C42-C82)&gt;0,(C42-C82),0)</f>
        <v>515</v>
      </c>
    </row>
    <row r="84" spans="1:3" s="481" customFormat="1" ht="12" customHeight="1">
      <c r="A84" s="559" t="s">
        <v>786</v>
      </c>
      <c r="B84" s="431"/>
      <c r="C84" s="431">
        <v>51</v>
      </c>
    </row>
    <row r="85" spans="1:3" s="481" customFormat="1" ht="12" customHeight="1">
      <c r="A85" s="559" t="s">
        <v>787</v>
      </c>
      <c r="B85" s="431"/>
      <c r="C85" s="431"/>
    </row>
    <row r="86" spans="1:3" s="481" customFormat="1" ht="12" customHeight="1">
      <c r="A86" s="559" t="s">
        <v>788</v>
      </c>
      <c r="B86" s="540">
        <f>IF(B83&gt;0,(B83-B84-B85),0)</f>
        <v>482</v>
      </c>
      <c r="C86" s="540">
        <f>IF(C83&gt;0,(C83-C84-C85),0)</f>
        <v>464</v>
      </c>
    </row>
    <row r="87" spans="1:3" s="481" customFormat="1" ht="12" customHeight="1" thickBot="1">
      <c r="A87" s="561" t="s">
        <v>416</v>
      </c>
      <c r="B87" s="562">
        <f>+B82+B84+B85+B86</f>
        <v>934</v>
      </c>
      <c r="C87" s="562">
        <f>+C82+C84+C85+C86</f>
        <v>1344</v>
      </c>
    </row>
    <row r="88" spans="1:3" s="481" customFormat="1" ht="12" customHeight="1">
      <c r="A88" s="484"/>
      <c r="B88" s="485"/>
      <c r="C88" s="485"/>
    </row>
    <row r="89" spans="1:3" s="481" customFormat="1" ht="12" customHeight="1">
      <c r="A89" s="484"/>
      <c r="B89" s="438">
        <f>IF((B87-B47)=0,0)</f>
        <v>0</v>
      </c>
      <c r="C89" s="438">
        <f>IF((C87-C47)=0,0)</f>
        <v>0</v>
      </c>
    </row>
    <row r="90" spans="1:3" s="481" customFormat="1" ht="12" customHeight="1">
      <c r="A90" s="484"/>
      <c r="B90" s="485"/>
      <c r="C90" s="485"/>
    </row>
    <row r="91" spans="1:2" s="487" customFormat="1" ht="15">
      <c r="A91" s="439" t="str">
        <f>'Баланс - Двустранен'!A168</f>
        <v>Дата: 15.07.2021</v>
      </c>
      <c r="B91" s="545" t="s">
        <v>632</v>
      </c>
    </row>
    <row r="92" spans="1:4" ht="15">
      <c r="A92" s="488"/>
      <c r="B92" s="477"/>
      <c r="C92" s="649" t="str">
        <f>+'Баланс - Двустранен'!C169</f>
        <v>Галина Илиева</v>
      </c>
      <c r="D92" s="649"/>
    </row>
    <row r="93" spans="1:3" ht="15">
      <c r="A93" s="488" t="s">
        <v>636</v>
      </c>
      <c r="B93" s="546" t="s">
        <v>633</v>
      </c>
      <c r="C93" s="486"/>
    </row>
    <row r="94" spans="1:4" ht="15">
      <c r="A94" s="434" t="str">
        <f>+'Баланс - Двустранен'!A172</f>
        <v>Маурицио Парусо</v>
      </c>
      <c r="B94" s="440"/>
      <c r="C94" s="650">
        <f>+'Баланс - Двустранен'!C172</f>
      </c>
      <c r="D94" s="650"/>
    </row>
    <row r="95" ht="15">
      <c r="A95" s="489"/>
    </row>
    <row r="96" ht="15">
      <c r="A96" s="489"/>
    </row>
    <row r="97" ht="15">
      <c r="A97" s="489"/>
    </row>
    <row r="98" ht="15">
      <c r="A98" s="489"/>
    </row>
    <row r="99" ht="15">
      <c r="A99" s="489"/>
    </row>
    <row r="100" ht="15">
      <c r="A100" s="489"/>
    </row>
    <row r="101" ht="15">
      <c r="A101" s="489"/>
    </row>
    <row r="102" ht="15">
      <c r="A102" s="489"/>
    </row>
    <row r="103" ht="15">
      <c r="A103" s="489"/>
    </row>
    <row r="104" ht="15">
      <c r="A104" s="489"/>
    </row>
    <row r="105" ht="15">
      <c r="A105" s="489"/>
    </row>
    <row r="106" ht="15">
      <c r="A106" s="489"/>
    </row>
    <row r="107" ht="15">
      <c r="A107" s="489"/>
    </row>
    <row r="108" ht="15">
      <c r="A108" s="489"/>
    </row>
    <row r="109" ht="15">
      <c r="A109" s="489"/>
    </row>
    <row r="110" ht="15">
      <c r="A110" s="489"/>
    </row>
    <row r="111" ht="15">
      <c r="A111" s="489"/>
    </row>
    <row r="112" ht="15">
      <c r="A112" s="489"/>
    </row>
    <row r="113" ht="15">
      <c r="A113" s="489"/>
    </row>
    <row r="114" ht="15">
      <c r="A114" s="489"/>
    </row>
    <row r="115" ht="15">
      <c r="A115" s="489"/>
    </row>
    <row r="116" ht="15">
      <c r="A116" s="489"/>
    </row>
    <row r="117" ht="15">
      <c r="A117" s="489"/>
    </row>
    <row r="118" ht="15">
      <c r="A118" s="489"/>
    </row>
    <row r="119" ht="15">
      <c r="A119" s="489"/>
    </row>
    <row r="120" ht="15">
      <c r="A120" s="489"/>
    </row>
    <row r="121" ht="15">
      <c r="A121" s="489"/>
    </row>
    <row r="122" ht="15">
      <c r="A122" s="489"/>
    </row>
    <row r="123" ht="15">
      <c r="A123" s="489"/>
    </row>
    <row r="124" ht="15">
      <c r="A124" s="489"/>
    </row>
    <row r="125" ht="15">
      <c r="A125" s="489"/>
    </row>
    <row r="126" ht="15">
      <c r="A126" s="489"/>
    </row>
    <row r="127" ht="15">
      <c r="A127" s="489"/>
    </row>
    <row r="128" ht="15">
      <c r="A128" s="489"/>
    </row>
    <row r="129" ht="15">
      <c r="A129" s="489"/>
    </row>
    <row r="130" ht="15">
      <c r="A130" s="489"/>
    </row>
    <row r="131" ht="15">
      <c r="A131" s="489"/>
    </row>
    <row r="132" ht="15">
      <c r="A132" s="489"/>
    </row>
    <row r="133" ht="15">
      <c r="A133" s="489"/>
    </row>
    <row r="134" ht="15">
      <c r="A134" s="489"/>
    </row>
    <row r="135" ht="15">
      <c r="A135" s="489"/>
    </row>
    <row r="136" ht="15">
      <c r="A136" s="489"/>
    </row>
    <row r="137" ht="15">
      <c r="A137" s="489"/>
    </row>
    <row r="138" ht="15">
      <c r="A138" s="489"/>
    </row>
    <row r="139" ht="15">
      <c r="A139" s="489"/>
    </row>
    <row r="140" ht="15">
      <c r="A140" s="489"/>
    </row>
    <row r="141" ht="15">
      <c r="A141" s="489"/>
    </row>
    <row r="142" ht="15">
      <c r="A142" s="489"/>
    </row>
    <row r="143" ht="15">
      <c r="A143" s="489"/>
    </row>
    <row r="144" ht="15">
      <c r="A144" s="489"/>
    </row>
    <row r="145" ht="15">
      <c r="A145" s="489"/>
    </row>
    <row r="146" ht="15">
      <c r="A146" s="489"/>
    </row>
    <row r="147" ht="15">
      <c r="A147" s="489"/>
    </row>
    <row r="148" ht="15">
      <c r="A148" s="489"/>
    </row>
    <row r="149" ht="15">
      <c r="A149" s="489"/>
    </row>
    <row r="150" ht="15">
      <c r="A150" s="489"/>
    </row>
    <row r="151" ht="15">
      <c r="A151" s="489"/>
    </row>
    <row r="152" ht="15">
      <c r="A152" s="489"/>
    </row>
    <row r="153" ht="15">
      <c r="A153" s="489"/>
    </row>
    <row r="154" ht="15">
      <c r="A154" s="489"/>
    </row>
    <row r="155" ht="15">
      <c r="A155" s="489"/>
    </row>
    <row r="156" ht="15">
      <c r="A156" s="489"/>
    </row>
    <row r="157" ht="15">
      <c r="A157" s="489"/>
    </row>
    <row r="158" ht="15">
      <c r="A158" s="489"/>
    </row>
    <row r="159" ht="15">
      <c r="A159" s="489"/>
    </row>
    <row r="160" ht="15">
      <c r="A160" s="489"/>
    </row>
    <row r="161" ht="15">
      <c r="A161" s="489"/>
    </row>
    <row r="162" ht="15">
      <c r="A162" s="489"/>
    </row>
    <row r="163" ht="15">
      <c r="A163" s="489"/>
    </row>
    <row r="164" ht="15">
      <c r="A164" s="489"/>
    </row>
    <row r="165" ht="15">
      <c r="A165" s="489"/>
    </row>
    <row r="166" ht="15">
      <c r="A166" s="489"/>
    </row>
    <row r="167" ht="15">
      <c r="A167" s="489"/>
    </row>
    <row r="168" ht="15">
      <c r="A168" s="489"/>
    </row>
    <row r="169" ht="15">
      <c r="A169" s="489"/>
    </row>
    <row r="170" ht="15">
      <c r="A170" s="489"/>
    </row>
    <row r="171" ht="15">
      <c r="A171" s="489"/>
    </row>
    <row r="172" ht="15">
      <c r="A172" s="489"/>
    </row>
    <row r="173" ht="15">
      <c r="A173" s="489"/>
    </row>
    <row r="174" ht="15">
      <c r="A174" s="489"/>
    </row>
    <row r="175" ht="15">
      <c r="A175" s="489"/>
    </row>
    <row r="176" ht="15">
      <c r="A176" s="489"/>
    </row>
    <row r="177" ht="15">
      <c r="A177" s="489"/>
    </row>
    <row r="178" ht="15">
      <c r="A178" s="489"/>
    </row>
    <row r="179" ht="15">
      <c r="A179" s="489"/>
    </row>
    <row r="180" ht="15">
      <c r="A180" s="489"/>
    </row>
    <row r="181" ht="15">
      <c r="A181" s="489"/>
    </row>
    <row r="182" ht="15">
      <c r="A182" s="489"/>
    </row>
    <row r="183" ht="15">
      <c r="A183" s="489"/>
    </row>
    <row r="184" ht="15">
      <c r="A184" s="489"/>
    </row>
    <row r="185" ht="15">
      <c r="A185" s="489"/>
    </row>
    <row r="186" ht="15">
      <c r="A186" s="489"/>
    </row>
  </sheetData>
  <sheetProtection/>
  <mergeCells count="6">
    <mergeCell ref="C2:C3"/>
    <mergeCell ref="C92:D92"/>
    <mergeCell ref="C94:D94"/>
    <mergeCell ref="A6:C6"/>
    <mergeCell ref="A7:C7"/>
    <mergeCell ref="A8:C8"/>
  </mergeCells>
  <conditionalFormatting sqref="B14:C47 B54:C87">
    <cfRule type="cellIs" priority="1" dxfId="22" operator="equal" stopIfTrue="1">
      <formula>0</formula>
    </cfRule>
  </conditionalFormatting>
  <conditionalFormatting sqref="B50:C53 C92:C65536 D95:D65536 C1:C2 A1:B4 B91 B88:C90 J1:L47 A50:A94 D93 J86:L65536 D1:D91 B5:C13 B93 A95:B65536 E1:I65536 M1:IV65536 A6:A47">
    <cfRule type="cellIs" priority="2" dxfId="21" operator="equal" stopIfTrue="1">
      <formula>0</formula>
    </cfRule>
  </conditionalFormatting>
  <printOptions horizontalCentered="1"/>
  <pageMargins left="0.15748031496062992" right="0.15748031496062992" top="0.18" bottom="0.17" header="0.1968503937007874" footer="0.15748031496062992"/>
  <pageSetup fitToHeight="1" fitToWidth="1" horizontalDpi="600" verticalDpi="600" orientation="portrait" paperSize="9" scale="74" r:id="rId1"/>
  <headerFooter alignWithMargins="0">
    <oddFooter>&amp;R&amp;"Times New Roman,Regular"Стр.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K19" sqref="K19"/>
    </sheetView>
  </sheetViews>
  <sheetFormatPr defaultColWidth="9.00390625" defaultRowHeight="12.75"/>
  <cols>
    <col min="1" max="1" width="46.625" style="520" customWidth="1"/>
    <col min="2" max="2" width="9.875" style="446" customWidth="1"/>
    <col min="3" max="3" width="11.00390625" style="446" customWidth="1"/>
    <col min="4" max="4" width="9.875" style="446" customWidth="1"/>
    <col min="5" max="5" width="8.125" style="446" bestFit="1" customWidth="1"/>
    <col min="6" max="6" width="13.75390625" style="446" customWidth="1"/>
    <col min="7" max="7" width="13.00390625" style="446" customWidth="1"/>
    <col min="8" max="8" width="8.875" style="446" customWidth="1"/>
    <col min="9" max="9" width="13.25390625" style="446" customWidth="1"/>
    <col min="10" max="10" width="11.875" style="446" customWidth="1"/>
    <col min="11" max="11" width="14.00390625" style="446" customWidth="1"/>
    <col min="12" max="12" width="12.25390625" style="446" customWidth="1"/>
    <col min="13" max="13" width="10.375" style="403" bestFit="1" customWidth="1"/>
    <col min="14" max="16384" width="9.125" style="403" customWidth="1"/>
  </cols>
  <sheetData>
    <row r="1" spans="1:10" ht="15">
      <c r="A1" s="417" t="str">
        <f>титул!$C$2</f>
        <v>СОЛАР ПАУЪР ПАРК ООД</v>
      </c>
      <c r="J1" s="508"/>
    </row>
    <row r="2" spans="1:12" ht="15">
      <c r="A2" s="509" t="s">
        <v>833</v>
      </c>
      <c r="B2" s="449"/>
      <c r="C2" s="449"/>
      <c r="D2" s="449"/>
      <c r="E2" s="449"/>
      <c r="F2" s="449"/>
      <c r="G2" s="449"/>
      <c r="H2" s="450"/>
      <c r="I2" s="451"/>
      <c r="K2" s="425" t="s">
        <v>835</v>
      </c>
      <c r="L2" s="426" t="s">
        <v>836</v>
      </c>
    </row>
    <row r="3" spans="1:12" ht="36" customHeight="1">
      <c r="A3" s="550" t="str">
        <f>титул!$C$4</f>
        <v>ПЛОВДИВ</v>
      </c>
      <c r="B3" s="449"/>
      <c r="C3" s="449"/>
      <c r="D3" s="449"/>
      <c r="E3" s="449"/>
      <c r="F3" s="449"/>
      <c r="G3" s="449"/>
      <c r="H3" s="510"/>
      <c r="I3" s="510"/>
      <c r="K3" s="549" t="str">
        <f>титул!$C$6</f>
        <v>201262185</v>
      </c>
      <c r="L3" s="648" t="str">
        <f>титул!$C$8</f>
        <v>произв. и пренос на ел.енергия</v>
      </c>
    </row>
    <row r="4" spans="1:12" ht="15">
      <c r="A4" s="509" t="s">
        <v>839</v>
      </c>
      <c r="B4" s="449"/>
      <c r="C4" s="449"/>
      <c r="D4" s="449"/>
      <c r="E4" s="449"/>
      <c r="F4" s="449"/>
      <c r="G4" s="449"/>
      <c r="H4" s="510"/>
      <c r="I4" s="510"/>
      <c r="K4" s="452"/>
      <c r="L4" s="648"/>
    </row>
    <row r="5" spans="2:12" ht="15.75" customHeight="1">
      <c r="B5" s="449"/>
      <c r="C5" s="449"/>
      <c r="D5" s="449"/>
      <c r="E5" s="449"/>
      <c r="F5" s="449"/>
      <c r="G5" s="449"/>
      <c r="H5" s="449"/>
      <c r="I5" s="449"/>
      <c r="K5" s="449"/>
      <c r="L5" s="548"/>
    </row>
    <row r="6" spans="1:12" ht="19.5" customHeight="1">
      <c r="A6" s="660" t="s">
        <v>974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</row>
    <row r="7" spans="1:12" ht="12.75" customHeight="1">
      <c r="A7" s="661" t="str">
        <f>CONCATENATE("на"," ",титул!$C$2)</f>
        <v>на СОЛАР ПАУЪР ПАРК ООД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</row>
    <row r="8" spans="1:12" ht="10.5" customHeight="1">
      <c r="A8" s="661" t="str">
        <f>CONCATENATE("за"," ",титул!$C$12," ","година")</f>
        <v>за 2021 година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</row>
    <row r="9" spans="1:12" ht="12" customHeight="1" thickBot="1">
      <c r="A9" s="511"/>
      <c r="B9" s="456"/>
      <c r="C9" s="456"/>
      <c r="D9" s="456"/>
      <c r="E9" s="456"/>
      <c r="F9" s="456"/>
      <c r="G9" s="456"/>
      <c r="H9" s="456"/>
      <c r="I9" s="512"/>
      <c r="L9" s="457" t="s">
        <v>532</v>
      </c>
    </row>
    <row r="10" spans="1:12" s="513" customFormat="1" ht="23.25" customHeight="1">
      <c r="A10" s="651" t="s">
        <v>975</v>
      </c>
      <c r="B10" s="658" t="s">
        <v>418</v>
      </c>
      <c r="C10" s="658" t="s">
        <v>419</v>
      </c>
      <c r="D10" s="658" t="s">
        <v>420</v>
      </c>
      <c r="E10" s="658" t="s">
        <v>753</v>
      </c>
      <c r="F10" s="658"/>
      <c r="G10" s="658"/>
      <c r="H10" s="658"/>
      <c r="I10" s="664" t="s">
        <v>423</v>
      </c>
      <c r="J10" s="665"/>
      <c r="K10" s="658" t="s">
        <v>426</v>
      </c>
      <c r="L10" s="662" t="s">
        <v>427</v>
      </c>
    </row>
    <row r="11" spans="1:12" s="513" customFormat="1" ht="10.5" customHeight="1">
      <c r="A11" s="652"/>
      <c r="B11" s="659"/>
      <c r="C11" s="659"/>
      <c r="D11" s="659"/>
      <c r="E11" s="659" t="s">
        <v>421</v>
      </c>
      <c r="F11" s="654" t="s">
        <v>422</v>
      </c>
      <c r="G11" s="656" t="s">
        <v>605</v>
      </c>
      <c r="H11" s="656" t="s">
        <v>606</v>
      </c>
      <c r="I11" s="656" t="s">
        <v>424</v>
      </c>
      <c r="J11" s="659" t="s">
        <v>425</v>
      </c>
      <c r="K11" s="659"/>
      <c r="L11" s="663"/>
    </row>
    <row r="12" spans="1:12" s="513" customFormat="1" ht="21.75" customHeight="1">
      <c r="A12" s="653"/>
      <c r="B12" s="659"/>
      <c r="C12" s="659"/>
      <c r="D12" s="659"/>
      <c r="E12" s="659"/>
      <c r="F12" s="655"/>
      <c r="G12" s="657"/>
      <c r="H12" s="657"/>
      <c r="I12" s="657"/>
      <c r="J12" s="659"/>
      <c r="K12" s="659"/>
      <c r="L12" s="663"/>
    </row>
    <row r="13" spans="1:12" s="467" customFormat="1" ht="10.5" customHeight="1" thickBot="1">
      <c r="A13" s="594" t="s">
        <v>845</v>
      </c>
      <c r="B13" s="595" t="s">
        <v>995</v>
      </c>
      <c r="C13" s="595" t="s">
        <v>996</v>
      </c>
      <c r="D13" s="595" t="s">
        <v>997</v>
      </c>
      <c r="E13" s="595" t="s">
        <v>998</v>
      </c>
      <c r="F13" s="595" t="s">
        <v>999</v>
      </c>
      <c r="G13" s="595" t="s">
        <v>1000</v>
      </c>
      <c r="H13" s="595" t="s">
        <v>1001</v>
      </c>
      <c r="I13" s="595" t="s">
        <v>1002</v>
      </c>
      <c r="J13" s="595" t="s">
        <v>1003</v>
      </c>
      <c r="K13" s="595" t="s">
        <v>1004</v>
      </c>
      <c r="L13" s="596" t="s">
        <v>1005</v>
      </c>
    </row>
    <row r="14" spans="1:12" s="441" customFormat="1" ht="15.75" customHeight="1">
      <c r="A14" s="591" t="s">
        <v>428</v>
      </c>
      <c r="B14" s="592">
        <f>+'Баланс - Двустранен'!C94</f>
        <v>459</v>
      </c>
      <c r="C14" s="592">
        <f>+'Баланс - Двустранен'!C95</f>
        <v>0</v>
      </c>
      <c r="D14" s="592">
        <f>+'Баланс - Двустранен'!C96</f>
        <v>0</v>
      </c>
      <c r="E14" s="592">
        <f>+'Баланс - Двустранен'!C98</f>
        <v>0</v>
      </c>
      <c r="F14" s="592">
        <f>+'Баланс - Двустранен'!C99</f>
        <v>0</v>
      </c>
      <c r="G14" s="592">
        <f>+'Баланс - Двустранен'!C100</f>
        <v>0</v>
      </c>
      <c r="H14" s="592">
        <f>+'Баланс - Двустранен'!C101</f>
        <v>95</v>
      </c>
      <c r="I14" s="592">
        <v>436</v>
      </c>
      <c r="J14" s="592">
        <v>-358</v>
      </c>
      <c r="K14" s="592">
        <v>464</v>
      </c>
      <c r="L14" s="593">
        <f>SUM(B14:K14)</f>
        <v>1096</v>
      </c>
    </row>
    <row r="15" spans="1:12" s="442" customFormat="1" ht="12" customHeight="1">
      <c r="A15" s="588" t="s">
        <v>429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560">
        <f aca="true" t="shared" si="0" ref="L15:L30">SUM(B15:K15)</f>
        <v>0</v>
      </c>
    </row>
    <row r="16" spans="1:12" s="442" customFormat="1" ht="12" customHeight="1">
      <c r="A16" s="588" t="s">
        <v>430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560">
        <f t="shared" si="0"/>
        <v>0</v>
      </c>
    </row>
    <row r="17" spans="1:12" s="442" customFormat="1" ht="12" customHeight="1">
      <c r="A17" s="588" t="s">
        <v>431</v>
      </c>
      <c r="B17" s="540">
        <f>SUM(B14:B16)</f>
        <v>459</v>
      </c>
      <c r="C17" s="540">
        <f aca="true" t="shared" si="1" ref="C17:K17">SUM(C14:C16)</f>
        <v>0</v>
      </c>
      <c r="D17" s="540">
        <f t="shared" si="1"/>
        <v>0</v>
      </c>
      <c r="E17" s="540">
        <f t="shared" si="1"/>
        <v>0</v>
      </c>
      <c r="F17" s="540">
        <f t="shared" si="1"/>
        <v>0</v>
      </c>
      <c r="G17" s="540">
        <f t="shared" si="1"/>
        <v>0</v>
      </c>
      <c r="H17" s="540">
        <f t="shared" si="1"/>
        <v>95</v>
      </c>
      <c r="I17" s="540">
        <f t="shared" si="1"/>
        <v>436</v>
      </c>
      <c r="J17" s="540">
        <f t="shared" si="1"/>
        <v>-358</v>
      </c>
      <c r="K17" s="540">
        <f t="shared" si="1"/>
        <v>464</v>
      </c>
      <c r="L17" s="560">
        <f t="shared" si="0"/>
        <v>1096</v>
      </c>
    </row>
    <row r="18" spans="1:12" s="442" customFormat="1" ht="12" customHeight="1">
      <c r="A18" s="588" t="s">
        <v>432</v>
      </c>
      <c r="B18" s="431"/>
      <c r="C18" s="431"/>
      <c r="D18" s="431"/>
      <c r="E18" s="431"/>
      <c r="F18" s="431"/>
      <c r="G18" s="431"/>
      <c r="H18" s="431"/>
      <c r="I18" s="541">
        <v>106</v>
      </c>
      <c r="J18" s="541">
        <v>358</v>
      </c>
      <c r="K18" s="431">
        <v>-464</v>
      </c>
      <c r="L18" s="560">
        <f t="shared" si="0"/>
        <v>0</v>
      </c>
    </row>
    <row r="19" spans="1:12" s="442" customFormat="1" ht="12" customHeight="1">
      <c r="A19" s="588" t="s">
        <v>433</v>
      </c>
      <c r="B19" s="431"/>
      <c r="C19" s="431"/>
      <c r="D19" s="431"/>
      <c r="E19" s="431"/>
      <c r="F19" s="431"/>
      <c r="G19" s="431"/>
      <c r="H19" s="431"/>
      <c r="I19" s="431">
        <v>106</v>
      </c>
      <c r="J19" s="431">
        <v>358</v>
      </c>
      <c r="K19" s="431">
        <v>-464</v>
      </c>
      <c r="L19" s="560">
        <f t="shared" si="0"/>
        <v>0</v>
      </c>
    </row>
    <row r="20" spans="1:12" s="442" customFormat="1" ht="12" customHeight="1">
      <c r="A20" s="588" t="s">
        <v>434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560">
        <f t="shared" si="0"/>
        <v>0</v>
      </c>
    </row>
    <row r="21" spans="1:12" s="442" customFormat="1" ht="12" customHeight="1">
      <c r="A21" s="588" t="s">
        <v>435</v>
      </c>
      <c r="B21" s="431"/>
      <c r="C21" s="431"/>
      <c r="D21" s="431"/>
      <c r="E21" s="431"/>
      <c r="F21" s="431"/>
      <c r="G21" s="431"/>
      <c r="H21" s="431"/>
      <c r="I21" s="431"/>
      <c r="J21" s="431"/>
      <c r="K21" s="540">
        <v>482</v>
      </c>
      <c r="L21" s="560">
        <f t="shared" si="0"/>
        <v>482</v>
      </c>
    </row>
    <row r="22" spans="1:12" s="442" customFormat="1" ht="12" customHeight="1">
      <c r="A22" s="588" t="s">
        <v>436</v>
      </c>
      <c r="B22" s="431"/>
      <c r="C22" s="431"/>
      <c r="D22" s="431"/>
      <c r="E22" s="431"/>
      <c r="F22" s="431"/>
      <c r="G22" s="431"/>
      <c r="H22" s="431"/>
      <c r="I22" s="541">
        <v>-391</v>
      </c>
      <c r="J22" s="541"/>
      <c r="K22" s="541"/>
      <c r="L22" s="560">
        <f t="shared" si="0"/>
        <v>-391</v>
      </c>
    </row>
    <row r="23" spans="1:12" s="442" customFormat="1" ht="12" customHeight="1">
      <c r="A23" s="588" t="s">
        <v>437</v>
      </c>
      <c r="B23" s="431"/>
      <c r="C23" s="431"/>
      <c r="D23" s="431"/>
      <c r="E23" s="431"/>
      <c r="F23" s="431"/>
      <c r="G23" s="431"/>
      <c r="H23" s="431"/>
      <c r="I23" s="431">
        <v>-391</v>
      </c>
      <c r="J23" s="431"/>
      <c r="K23" s="431"/>
      <c r="L23" s="560">
        <f t="shared" si="0"/>
        <v>-391</v>
      </c>
    </row>
    <row r="24" spans="1:12" s="442" customFormat="1" ht="12" customHeight="1">
      <c r="A24" s="588" t="s">
        <v>438</v>
      </c>
      <c r="B24" s="431"/>
      <c r="C24" s="431"/>
      <c r="D24" s="431"/>
      <c r="E24" s="475"/>
      <c r="F24" s="431"/>
      <c r="G24" s="431"/>
      <c r="H24" s="431">
        <v>-95</v>
      </c>
      <c r="I24" s="431">
        <v>95</v>
      </c>
      <c r="J24" s="431"/>
      <c r="K24" s="431"/>
      <c r="L24" s="560">
        <f t="shared" si="0"/>
        <v>0</v>
      </c>
    </row>
    <row r="25" spans="1:12" s="442" customFormat="1" ht="12" customHeight="1">
      <c r="A25" s="588" t="s">
        <v>439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560">
        <f t="shared" si="0"/>
        <v>0</v>
      </c>
    </row>
    <row r="26" spans="1:12" s="442" customFormat="1" ht="12" customHeight="1">
      <c r="A26" s="588" t="s">
        <v>433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560">
        <f t="shared" si="0"/>
        <v>0</v>
      </c>
    </row>
    <row r="27" spans="1:12" s="442" customFormat="1" ht="12" customHeight="1">
      <c r="A27" s="588" t="s">
        <v>434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560">
        <f t="shared" si="0"/>
        <v>0</v>
      </c>
    </row>
    <row r="28" spans="1:12" s="442" customFormat="1" ht="12" customHeight="1">
      <c r="A28" s="588" t="s">
        <v>440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560">
        <f t="shared" si="0"/>
        <v>0</v>
      </c>
    </row>
    <row r="29" spans="1:12" s="442" customFormat="1" ht="12" customHeight="1">
      <c r="A29" s="589" t="s">
        <v>441</v>
      </c>
      <c r="B29" s="540">
        <f>+B17+B18+B21+B22+B24+B25+B28</f>
        <v>459</v>
      </c>
      <c r="C29" s="540">
        <f aca="true" t="shared" si="2" ref="C29:H29">+C17+C18+C21+C22+C24+C25+C28</f>
        <v>0</v>
      </c>
      <c r="D29" s="540">
        <f t="shared" si="2"/>
        <v>0</v>
      </c>
      <c r="E29" s="540">
        <f t="shared" si="2"/>
        <v>0</v>
      </c>
      <c r="F29" s="540">
        <f t="shared" si="2"/>
        <v>0</v>
      </c>
      <c r="G29" s="540">
        <f t="shared" si="2"/>
        <v>0</v>
      </c>
      <c r="H29" s="540">
        <f t="shared" si="2"/>
        <v>0</v>
      </c>
      <c r="I29" s="540">
        <f>+I17+I18+I21+I22+I24+I25+I28</f>
        <v>246</v>
      </c>
      <c r="J29" s="540">
        <f>+J17+J18+J21+J22+J24+J25+J28+J23</f>
        <v>0</v>
      </c>
      <c r="K29" s="540">
        <f>+K17+K18+K21+K22+K24+K25+K28</f>
        <v>482</v>
      </c>
      <c r="L29" s="560">
        <f>SUM(B29:K29)</f>
        <v>1187</v>
      </c>
    </row>
    <row r="30" spans="1:12" s="442" customFormat="1" ht="24" customHeight="1">
      <c r="A30" s="588" t="s">
        <v>442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560">
        <f t="shared" si="0"/>
        <v>0</v>
      </c>
    </row>
    <row r="31" spans="1:12" s="442" customFormat="1" ht="24.75" thickBot="1">
      <c r="A31" s="590" t="s">
        <v>443</v>
      </c>
      <c r="B31" s="562">
        <f>IF(((B29+B30)='Баланс - Двустранен'!B94),(B29+B30))</f>
        <v>459</v>
      </c>
      <c r="C31" s="562">
        <f>IF(((C29+C30)='Баланс - Двустранен'!B95),(C29+C30))</f>
        <v>0</v>
      </c>
      <c r="D31" s="562">
        <f>IF(((D29+D30)='Баланс - Двустранен'!B96),(D29+D30))</f>
        <v>0</v>
      </c>
      <c r="E31" s="562">
        <f>IF(((E29+E30)='Баланс - Двустранен'!B98),(E29+E30))</f>
        <v>0</v>
      </c>
      <c r="F31" s="562">
        <f>IF(((F29+F30)='Баланс - Двустранен'!B99),(F29+F30))</f>
        <v>0</v>
      </c>
      <c r="G31" s="562">
        <f>IF(((G29+G30)='Баланс - Двустранен'!B99),(G29+G30))</f>
        <v>0</v>
      </c>
      <c r="H31" s="562">
        <f>IF(((H29+H30)='Баланс - Двустранен'!B101),(H29+H30))</f>
        <v>0</v>
      </c>
      <c r="I31" s="562">
        <f>IF(((I29+I30)='Баланс - Двустранен'!B104),(I29+I30))</f>
        <v>246</v>
      </c>
      <c r="J31" s="562">
        <f>IF(((J29+J30)='Баланс - Двустранен'!B105),(J29+J30))</f>
        <v>0</v>
      </c>
      <c r="K31" s="562">
        <f>IF(((K29+K30)='Баланс - Двустранен'!B107),(K29+K30))</f>
        <v>482</v>
      </c>
      <c r="L31" s="563">
        <f>SUM(B31:K31)</f>
        <v>1187</v>
      </c>
    </row>
    <row r="32" spans="1:13" s="442" customFormat="1" ht="12">
      <c r="A32" s="514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6"/>
    </row>
    <row r="33" spans="1:13" s="468" customFormat="1" ht="12">
      <c r="A33" s="517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470"/>
    </row>
    <row r="34" spans="1:13" s="468" customFormat="1" ht="12">
      <c r="A34" s="517"/>
      <c r="B34" s="547" t="s">
        <v>632</v>
      </c>
      <c r="C34" s="518"/>
      <c r="D34" s="518"/>
      <c r="E34" s="518"/>
      <c r="F34" s="547" t="s">
        <v>850</v>
      </c>
      <c r="G34" s="518"/>
      <c r="H34" s="518"/>
      <c r="I34" s="547" t="s">
        <v>633</v>
      </c>
      <c r="J34" s="518"/>
      <c r="K34" s="518"/>
      <c r="L34" s="518"/>
      <c r="M34" s="470"/>
    </row>
    <row r="35" spans="1:12" s="468" customFormat="1" ht="12">
      <c r="A35" s="418" t="str">
        <f>'Баланс - Двустранен'!A168</f>
        <v>Дата: 15.07.2021</v>
      </c>
      <c r="B35" s="472"/>
      <c r="C35" s="427" t="str">
        <f>+'Баланс - Двустранен'!C169</f>
        <v>Галина Илиева</v>
      </c>
      <c r="D35" s="473"/>
      <c r="E35" s="473"/>
      <c r="G35" s="428" t="str">
        <f>+'Баланс - Двустранен'!A172</f>
        <v>Маурицио Парусо</v>
      </c>
      <c r="H35" s="472"/>
      <c r="I35" s="472"/>
      <c r="J35" s="468">
        <f>+'Баланс - Двустранен'!C172</f>
      </c>
      <c r="K35" s="472"/>
      <c r="L35" s="472"/>
    </row>
    <row r="36" spans="1:12" s="468" customFormat="1" ht="12">
      <c r="A36" s="519"/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</row>
    <row r="37" spans="1:12" s="468" customFormat="1" ht="12">
      <c r="A37" s="519"/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</row>
    <row r="38" spans="1:12" s="468" customFormat="1" ht="12">
      <c r="A38" s="519"/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</row>
  </sheetData>
  <sheetProtection/>
  <mergeCells count="18">
    <mergeCell ref="A8:L8"/>
    <mergeCell ref="I11:I12"/>
    <mergeCell ref="J11:J12"/>
    <mergeCell ref="K10:K12"/>
    <mergeCell ref="L10:L12"/>
    <mergeCell ref="I10:J10"/>
    <mergeCell ref="D10:D12"/>
    <mergeCell ref="E10:H10"/>
    <mergeCell ref="L3:L4"/>
    <mergeCell ref="A10:A12"/>
    <mergeCell ref="F11:F12"/>
    <mergeCell ref="G11:G12"/>
    <mergeCell ref="H11:H12"/>
    <mergeCell ref="B10:B12"/>
    <mergeCell ref="C10:C12"/>
    <mergeCell ref="E11:E12"/>
    <mergeCell ref="A6:L6"/>
    <mergeCell ref="A7:L7"/>
  </mergeCells>
  <conditionalFormatting sqref="G35 I9:J11 B1:K5 H32:I65536 K32:L65536 J32:J34 J36:J65536 M1:IV65536 B13:L13 L1:L3 K9:L10 B9:D10 F11:H11 E9:E11 F9:H9 F36:G65536 B32:E65536 F32:G34 A6:A65536 A1:A4">
    <cfRule type="cellIs" priority="1" dxfId="21" operator="equal" stopIfTrue="1">
      <formula>0</formula>
    </cfRule>
  </conditionalFormatting>
  <conditionalFormatting sqref="B14:L31">
    <cfRule type="cellIs" priority="2" dxfId="22" operator="equal" stopIfTrue="1">
      <formula>0</formula>
    </cfRule>
  </conditionalFormatting>
  <printOptions horizontalCentered="1"/>
  <pageMargins left="0.17" right="0.14" top="0.35" bottom="0.24" header="0.18" footer="0.14"/>
  <pageSetup fitToHeight="1" fitToWidth="1" horizontalDpi="600" verticalDpi="600" orientation="landscape" paperSize="9" scale="85" r:id="rId1"/>
  <headerFooter alignWithMargins="0">
    <oddFooter>&amp;R&amp;"Times New Roman,Regular"Стр.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853"/>
  <sheetViews>
    <sheetView showGridLines="0" zoomScalePageLayoutView="0" workbookViewId="0" topLeftCell="A10">
      <selection activeCell="C15" sqref="C15"/>
    </sheetView>
  </sheetViews>
  <sheetFormatPr defaultColWidth="9.00390625" defaultRowHeight="12.75"/>
  <cols>
    <col min="1" max="1" width="74.625" style="403" customWidth="1"/>
    <col min="2" max="2" width="11.125" style="446" bestFit="1" customWidth="1"/>
    <col min="3" max="3" width="9.125" style="446" customWidth="1"/>
    <col min="4" max="4" width="10.625" style="446" bestFit="1" customWidth="1"/>
    <col min="5" max="5" width="11.125" style="446" bestFit="1" customWidth="1"/>
    <col min="6" max="6" width="12.25390625" style="446" bestFit="1" customWidth="1"/>
    <col min="7" max="7" width="11.875" style="446" bestFit="1" customWidth="1"/>
    <col min="8" max="16384" width="9.125" style="403" customWidth="1"/>
  </cols>
  <sheetData>
    <row r="1" ht="15">
      <c r="A1" s="9" t="str">
        <f>'[2]титул'!$C$2</f>
        <v>СОЛАР ПАУЪР ПАРК ООД</v>
      </c>
    </row>
    <row r="2" spans="1:7" ht="15">
      <c r="A2" s="448" t="s">
        <v>833</v>
      </c>
      <c r="B2" s="450"/>
      <c r="C2" s="451"/>
      <c r="D2" s="451"/>
      <c r="E2" s="450"/>
      <c r="F2" s="425" t="s">
        <v>835</v>
      </c>
      <c r="G2" s="426" t="s">
        <v>836</v>
      </c>
    </row>
    <row r="3" spans="1:7" ht="15" customHeight="1">
      <c r="A3" s="9" t="str">
        <f>'[2]титул'!$C$4</f>
        <v>ПЛОВДИВ</v>
      </c>
      <c r="B3" s="510"/>
      <c r="C3" s="510"/>
      <c r="D3" s="510"/>
      <c r="E3" s="510"/>
      <c r="F3" s="549" t="str">
        <f>'[2]титул'!$C$6</f>
        <v>201262185</v>
      </c>
      <c r="G3" s="648" t="str">
        <f>'[2]титул'!$C$8</f>
        <v>произв. и пренос на ел.енергия</v>
      </c>
    </row>
    <row r="4" spans="1:7" ht="15" customHeight="1">
      <c r="A4" s="509" t="s">
        <v>839</v>
      </c>
      <c r="B4" s="510"/>
      <c r="C4" s="510"/>
      <c r="D4" s="510"/>
      <c r="E4" s="510"/>
      <c r="F4" s="521"/>
      <c r="G4" s="648"/>
    </row>
    <row r="5" spans="1:7" ht="15" customHeight="1">
      <c r="A5" s="522"/>
      <c r="B5" s="510"/>
      <c r="C5" s="510"/>
      <c r="D5" s="510"/>
      <c r="E5" s="510"/>
      <c r="F5" s="521"/>
      <c r="G5" s="648"/>
    </row>
    <row r="6" spans="1:7" ht="19.5" customHeight="1">
      <c r="A6" s="670" t="s">
        <v>854</v>
      </c>
      <c r="B6" s="670"/>
      <c r="C6" s="670"/>
      <c r="D6" s="670"/>
      <c r="E6" s="670"/>
      <c r="F6" s="670"/>
      <c r="G6" s="670"/>
    </row>
    <row r="7" spans="1:7" ht="12.75" customHeight="1">
      <c r="A7" s="669" t="str">
        <f>CONCATENATE("на"," ",'[2]титул'!$C$2)</f>
        <v>на СОЛАР ПАУЪР ПАРК ООД</v>
      </c>
      <c r="B7" s="669"/>
      <c r="C7" s="669"/>
      <c r="D7" s="669"/>
      <c r="E7" s="669"/>
      <c r="F7" s="669"/>
      <c r="G7" s="669"/>
    </row>
    <row r="8" spans="1:7" ht="10.5" customHeight="1">
      <c r="A8" s="668">
        <v>44377</v>
      </c>
      <c r="B8" s="669"/>
      <c r="C8" s="669"/>
      <c r="D8" s="669"/>
      <c r="E8" s="669"/>
      <c r="F8" s="669"/>
      <c r="G8" s="669"/>
    </row>
    <row r="9" spans="1:7" ht="15" customHeight="1" thickBot="1">
      <c r="A9" s="455"/>
      <c r="B9" s="456"/>
      <c r="C9" s="456"/>
      <c r="D9" s="456"/>
      <c r="E9" s="456"/>
      <c r="F9" s="456"/>
      <c r="G9" s="457" t="s">
        <v>532</v>
      </c>
    </row>
    <row r="10" spans="1:7" s="458" customFormat="1" ht="10.5" customHeight="1">
      <c r="A10" s="666" t="s">
        <v>533</v>
      </c>
      <c r="B10" s="631" t="s">
        <v>253</v>
      </c>
      <c r="C10" s="597"/>
      <c r="D10" s="597"/>
      <c r="E10" s="598" t="s">
        <v>62</v>
      </c>
      <c r="F10" s="597"/>
      <c r="G10" s="599"/>
    </row>
    <row r="11" spans="1:7" s="458" customFormat="1" ht="10.5" customHeight="1">
      <c r="A11" s="667"/>
      <c r="B11" s="523" t="s">
        <v>733</v>
      </c>
      <c r="C11" s="524" t="s">
        <v>734</v>
      </c>
      <c r="D11" s="525" t="s">
        <v>735</v>
      </c>
      <c r="E11" s="526" t="s">
        <v>733</v>
      </c>
      <c r="F11" s="524" t="s">
        <v>734</v>
      </c>
      <c r="G11" s="600" t="s">
        <v>735</v>
      </c>
    </row>
    <row r="12" spans="1:7" s="458" customFormat="1" ht="10.5" customHeight="1" thickBot="1">
      <c r="A12" s="632" t="s">
        <v>845</v>
      </c>
      <c r="B12" s="609" t="s">
        <v>995</v>
      </c>
      <c r="C12" s="610" t="s">
        <v>996</v>
      </c>
      <c r="D12" s="609" t="s">
        <v>997</v>
      </c>
      <c r="E12" s="610" t="s">
        <v>998</v>
      </c>
      <c r="F12" s="609" t="s">
        <v>999</v>
      </c>
      <c r="G12" s="611" t="s">
        <v>1000</v>
      </c>
    </row>
    <row r="13" spans="1:7" s="468" customFormat="1" ht="12" customHeight="1">
      <c r="A13" s="604" t="s">
        <v>752</v>
      </c>
      <c r="B13" s="432"/>
      <c r="C13" s="432"/>
      <c r="D13" s="592"/>
      <c r="E13" s="432"/>
      <c r="F13" s="432"/>
      <c r="G13" s="592"/>
    </row>
    <row r="14" spans="1:7" s="468" customFormat="1" ht="12" customHeight="1">
      <c r="A14" s="601" t="s">
        <v>736</v>
      </c>
      <c r="B14" s="431">
        <v>812</v>
      </c>
      <c r="C14" s="431">
        <v>224</v>
      </c>
      <c r="D14" s="540">
        <f>B14-C14</f>
        <v>588</v>
      </c>
      <c r="E14" s="431">
        <v>1363</v>
      </c>
      <c r="F14" s="431">
        <v>390</v>
      </c>
      <c r="G14" s="540">
        <f>E14-F14</f>
        <v>973</v>
      </c>
    </row>
    <row r="15" spans="1:7" s="468" customFormat="1" ht="12" customHeight="1">
      <c r="A15" s="602" t="s">
        <v>554</v>
      </c>
      <c r="B15" s="431"/>
      <c r="C15" s="431"/>
      <c r="D15" s="540">
        <f aca="true" t="shared" si="0" ref="D15:D21">B15-C15</f>
        <v>0</v>
      </c>
      <c r="E15" s="431"/>
      <c r="F15" s="431"/>
      <c r="G15" s="540">
        <f aca="true" t="shared" si="1" ref="G15:G21">E15-F15</f>
        <v>0</v>
      </c>
    </row>
    <row r="16" spans="1:7" s="468" customFormat="1" ht="12" customHeight="1">
      <c r="A16" s="601" t="s">
        <v>529</v>
      </c>
      <c r="B16" s="431"/>
      <c r="C16" s="431">
        <v>16</v>
      </c>
      <c r="D16" s="540">
        <f t="shared" si="0"/>
        <v>-16</v>
      </c>
      <c r="E16" s="431"/>
      <c r="F16" s="431">
        <v>31</v>
      </c>
      <c r="G16" s="540">
        <f t="shared" si="1"/>
        <v>-31</v>
      </c>
    </row>
    <row r="17" spans="1:7" s="468" customFormat="1" ht="12" customHeight="1">
      <c r="A17" s="601" t="s">
        <v>555</v>
      </c>
      <c r="B17" s="431"/>
      <c r="C17" s="431"/>
      <c r="D17" s="540">
        <f t="shared" si="0"/>
        <v>0</v>
      </c>
      <c r="E17" s="431"/>
      <c r="F17" s="431">
        <v>1</v>
      </c>
      <c r="G17" s="540">
        <f t="shared" si="1"/>
        <v>-1</v>
      </c>
    </row>
    <row r="18" spans="1:7" s="468" customFormat="1" ht="12" customHeight="1">
      <c r="A18" s="601" t="s">
        <v>556</v>
      </c>
      <c r="B18" s="431"/>
      <c r="C18" s="431"/>
      <c r="D18" s="540">
        <f t="shared" si="0"/>
        <v>0</v>
      </c>
      <c r="E18" s="431"/>
      <c r="F18" s="431">
        <v>1</v>
      </c>
      <c r="G18" s="540">
        <f t="shared" si="1"/>
        <v>-1</v>
      </c>
    </row>
    <row r="19" spans="1:7" s="468" customFormat="1" ht="12" customHeight="1">
      <c r="A19" s="601" t="s">
        <v>530</v>
      </c>
      <c r="B19" s="431">
        <v>30</v>
      </c>
      <c r="C19" s="431">
        <v>19</v>
      </c>
      <c r="D19" s="540">
        <f t="shared" si="0"/>
        <v>11</v>
      </c>
      <c r="E19" s="431"/>
      <c r="F19" s="431">
        <v>76</v>
      </c>
      <c r="G19" s="540">
        <f t="shared" si="1"/>
        <v>-76</v>
      </c>
    </row>
    <row r="20" spans="1:7" s="468" customFormat="1" ht="12" customHeight="1">
      <c r="A20" s="601" t="s">
        <v>737</v>
      </c>
      <c r="B20" s="431"/>
      <c r="C20" s="431"/>
      <c r="D20" s="540">
        <f t="shared" si="0"/>
        <v>0</v>
      </c>
      <c r="E20" s="431"/>
      <c r="F20" s="431"/>
      <c r="G20" s="540">
        <f t="shared" si="1"/>
        <v>0</v>
      </c>
    </row>
    <row r="21" spans="1:7" s="468" customFormat="1" ht="12" customHeight="1">
      <c r="A21" s="601" t="s">
        <v>743</v>
      </c>
      <c r="B21" s="431"/>
      <c r="C21" s="431">
        <v>34</v>
      </c>
      <c r="D21" s="540">
        <f t="shared" si="0"/>
        <v>-34</v>
      </c>
      <c r="E21" s="431">
        <v>0</v>
      </c>
      <c r="F21" s="431"/>
      <c r="G21" s="540">
        <f t="shared" si="1"/>
        <v>0</v>
      </c>
    </row>
    <row r="22" spans="1:7" s="468" customFormat="1" ht="12" customHeight="1">
      <c r="A22" s="603" t="s">
        <v>738</v>
      </c>
      <c r="B22" s="540">
        <f aca="true" t="shared" si="2" ref="B22:G22">SUM(B14:B21)</f>
        <v>842</v>
      </c>
      <c r="C22" s="540">
        <f t="shared" si="2"/>
        <v>293</v>
      </c>
      <c r="D22" s="540">
        <f t="shared" si="2"/>
        <v>549</v>
      </c>
      <c r="E22" s="540">
        <f t="shared" si="2"/>
        <v>1363</v>
      </c>
      <c r="F22" s="540">
        <f t="shared" si="2"/>
        <v>499</v>
      </c>
      <c r="G22" s="540">
        <f t="shared" si="2"/>
        <v>864</v>
      </c>
    </row>
    <row r="23" spans="1:7" s="468" customFormat="1" ht="12" customHeight="1">
      <c r="A23" s="604" t="s">
        <v>739</v>
      </c>
      <c r="B23" s="431"/>
      <c r="C23" s="431"/>
      <c r="D23" s="540"/>
      <c r="E23" s="431"/>
      <c r="F23" s="431"/>
      <c r="G23" s="540"/>
    </row>
    <row r="24" spans="1:67" s="468" customFormat="1" ht="12" customHeight="1">
      <c r="A24" s="601" t="s">
        <v>740</v>
      </c>
      <c r="B24" s="431"/>
      <c r="C24" s="431">
        <v>143</v>
      </c>
      <c r="D24" s="540">
        <f aca="true" t="shared" si="3" ref="D24:D29">B24-C24</f>
        <v>-143</v>
      </c>
      <c r="E24" s="431"/>
      <c r="F24" s="431">
        <v>158</v>
      </c>
      <c r="G24" s="540">
        <f aca="true" t="shared" si="4" ref="G24:G29">E24-F24</f>
        <v>-158</v>
      </c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7"/>
      <c r="AW24" s="527"/>
      <c r="AX24" s="527"/>
      <c r="AY24" s="527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</row>
    <row r="25" spans="1:7" s="468" customFormat="1" ht="12" customHeight="1">
      <c r="A25" s="601" t="s">
        <v>741</v>
      </c>
      <c r="B25" s="431"/>
      <c r="C25" s="431"/>
      <c r="D25" s="540">
        <f t="shared" si="3"/>
        <v>0</v>
      </c>
      <c r="E25" s="431"/>
      <c r="F25" s="431"/>
      <c r="G25" s="540">
        <f t="shared" si="4"/>
        <v>0</v>
      </c>
    </row>
    <row r="26" spans="1:7" s="468" customFormat="1" ht="12" customHeight="1">
      <c r="A26" s="601" t="s">
        <v>555</v>
      </c>
      <c r="B26" s="431"/>
      <c r="C26" s="431"/>
      <c r="D26" s="540">
        <f t="shared" si="3"/>
        <v>0</v>
      </c>
      <c r="E26" s="431"/>
      <c r="F26" s="431">
        <v>391</v>
      </c>
      <c r="G26" s="540">
        <f t="shared" si="4"/>
        <v>-391</v>
      </c>
    </row>
    <row r="27" spans="1:7" s="468" customFormat="1" ht="12" customHeight="1">
      <c r="A27" s="601" t="s">
        <v>742</v>
      </c>
      <c r="B27" s="431"/>
      <c r="C27" s="431"/>
      <c r="D27" s="540">
        <f t="shared" si="3"/>
        <v>0</v>
      </c>
      <c r="E27" s="431"/>
      <c r="F27" s="431"/>
      <c r="G27" s="540">
        <f t="shared" si="4"/>
        <v>0</v>
      </c>
    </row>
    <row r="28" spans="1:7" s="468" customFormat="1" ht="12" customHeight="1">
      <c r="A28" s="601" t="s">
        <v>556</v>
      </c>
      <c r="B28" s="431"/>
      <c r="C28" s="431"/>
      <c r="D28" s="540">
        <f t="shared" si="3"/>
        <v>0</v>
      </c>
      <c r="E28" s="431"/>
      <c r="F28" s="431"/>
      <c r="G28" s="540">
        <f t="shared" si="4"/>
        <v>0</v>
      </c>
    </row>
    <row r="29" spans="1:7" s="468" customFormat="1" ht="12" customHeight="1">
      <c r="A29" s="601" t="s">
        <v>254</v>
      </c>
      <c r="B29" s="431"/>
      <c r="C29" s="431"/>
      <c r="D29" s="540">
        <f t="shared" si="3"/>
        <v>0</v>
      </c>
      <c r="E29" s="431"/>
      <c r="F29" s="431"/>
      <c r="G29" s="540">
        <f t="shared" si="4"/>
        <v>0</v>
      </c>
    </row>
    <row r="30" spans="1:7" s="468" customFormat="1" ht="12" customHeight="1">
      <c r="A30" s="605" t="s">
        <v>744</v>
      </c>
      <c r="B30" s="540">
        <f aca="true" t="shared" si="5" ref="B30:G30">SUM(B24:B29)</f>
        <v>0</v>
      </c>
      <c r="C30" s="540">
        <f t="shared" si="5"/>
        <v>143</v>
      </c>
      <c r="D30" s="540">
        <f t="shared" si="5"/>
        <v>-143</v>
      </c>
      <c r="E30" s="540">
        <f t="shared" si="5"/>
        <v>0</v>
      </c>
      <c r="F30" s="540">
        <f t="shared" si="5"/>
        <v>549</v>
      </c>
      <c r="G30" s="540">
        <f t="shared" si="5"/>
        <v>-549</v>
      </c>
    </row>
    <row r="31" spans="1:7" s="468" customFormat="1" ht="12" customHeight="1">
      <c r="A31" s="604" t="s">
        <v>745</v>
      </c>
      <c r="B31" s="431"/>
      <c r="C31" s="431"/>
      <c r="D31" s="540"/>
      <c r="E31" s="431"/>
      <c r="F31" s="431"/>
      <c r="G31" s="540"/>
    </row>
    <row r="32" spans="1:67" s="468" customFormat="1" ht="12" customHeight="1">
      <c r="A32" s="601" t="s">
        <v>746</v>
      </c>
      <c r="B32" s="431"/>
      <c r="C32" s="431"/>
      <c r="D32" s="540">
        <f aca="true" t="shared" si="6" ref="D32:D38">B32-C32</f>
        <v>0</v>
      </c>
      <c r="E32" s="431"/>
      <c r="F32" s="431"/>
      <c r="G32" s="540">
        <f aca="true" t="shared" si="7" ref="G32:G38">E32-F32</f>
        <v>0</v>
      </c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7"/>
      <c r="BO32" s="527"/>
    </row>
    <row r="33" spans="1:7" s="468" customFormat="1" ht="12" customHeight="1">
      <c r="A33" s="601" t="s">
        <v>557</v>
      </c>
      <c r="B33" s="431"/>
      <c r="C33" s="431"/>
      <c r="D33" s="540">
        <f t="shared" si="6"/>
        <v>0</v>
      </c>
      <c r="E33" s="431"/>
      <c r="F33" s="431"/>
      <c r="G33" s="540">
        <f t="shared" si="7"/>
        <v>0</v>
      </c>
    </row>
    <row r="34" spans="1:7" s="468" customFormat="1" ht="12" customHeight="1">
      <c r="A34" s="601" t="s">
        <v>747</v>
      </c>
      <c r="B34" s="431"/>
      <c r="C34" s="431">
        <v>230</v>
      </c>
      <c r="D34" s="540">
        <f t="shared" si="6"/>
        <v>-230</v>
      </c>
      <c r="E34" s="431"/>
      <c r="F34" s="431">
        <v>538</v>
      </c>
      <c r="G34" s="540">
        <f t="shared" si="7"/>
        <v>-538</v>
      </c>
    </row>
    <row r="35" spans="1:7" s="468" customFormat="1" ht="12" customHeight="1">
      <c r="A35" s="601" t="s">
        <v>555</v>
      </c>
      <c r="B35" s="431"/>
      <c r="C35" s="431">
        <v>90</v>
      </c>
      <c r="D35" s="540">
        <f t="shared" si="6"/>
        <v>-90</v>
      </c>
      <c r="E35" s="431"/>
      <c r="F35" s="431">
        <v>250</v>
      </c>
      <c r="G35" s="540">
        <f t="shared" si="7"/>
        <v>-250</v>
      </c>
    </row>
    <row r="36" spans="1:7" s="468" customFormat="1" ht="12" customHeight="1">
      <c r="A36" s="601" t="s">
        <v>748</v>
      </c>
      <c r="B36" s="431"/>
      <c r="C36" s="431"/>
      <c r="D36" s="540">
        <f t="shared" si="6"/>
        <v>0</v>
      </c>
      <c r="E36" s="431"/>
      <c r="F36" s="431"/>
      <c r="G36" s="540">
        <f t="shared" si="7"/>
        <v>0</v>
      </c>
    </row>
    <row r="37" spans="1:7" s="468" customFormat="1" ht="12" customHeight="1">
      <c r="A37" s="601" t="s">
        <v>556</v>
      </c>
      <c r="B37" s="431"/>
      <c r="C37" s="431"/>
      <c r="D37" s="540">
        <f t="shared" si="6"/>
        <v>0</v>
      </c>
      <c r="E37" s="431"/>
      <c r="F37" s="431"/>
      <c r="G37" s="540">
        <f t="shared" si="7"/>
        <v>0</v>
      </c>
    </row>
    <row r="38" spans="1:7" s="468" customFormat="1" ht="12" customHeight="1">
      <c r="A38" s="601" t="s">
        <v>749</v>
      </c>
      <c r="B38" s="431"/>
      <c r="C38" s="431"/>
      <c r="D38" s="540">
        <f t="shared" si="6"/>
        <v>0</v>
      </c>
      <c r="E38" s="431"/>
      <c r="F38" s="431"/>
      <c r="G38" s="540">
        <f t="shared" si="7"/>
        <v>0</v>
      </c>
    </row>
    <row r="39" spans="1:7" s="468" customFormat="1" ht="12" customHeight="1">
      <c r="A39" s="603" t="s">
        <v>750</v>
      </c>
      <c r="B39" s="540">
        <f aca="true" t="shared" si="8" ref="B39:G39">SUM(B32:B38)</f>
        <v>0</v>
      </c>
      <c r="C39" s="540">
        <f t="shared" si="8"/>
        <v>320</v>
      </c>
      <c r="D39" s="540">
        <f t="shared" si="8"/>
        <v>-320</v>
      </c>
      <c r="E39" s="540">
        <f t="shared" si="8"/>
        <v>0</v>
      </c>
      <c r="F39" s="540">
        <f t="shared" si="8"/>
        <v>788</v>
      </c>
      <c r="G39" s="540">
        <f t="shared" si="8"/>
        <v>-788</v>
      </c>
    </row>
    <row r="40" spans="1:7" s="468" customFormat="1" ht="12" customHeight="1">
      <c r="A40" s="605" t="s">
        <v>751</v>
      </c>
      <c r="B40" s="540">
        <f aca="true" t="shared" si="9" ref="B40:G40">B22+B30+B39</f>
        <v>842</v>
      </c>
      <c r="C40" s="540">
        <f t="shared" si="9"/>
        <v>756</v>
      </c>
      <c r="D40" s="540">
        <f t="shared" si="9"/>
        <v>86</v>
      </c>
      <c r="E40" s="540">
        <f t="shared" si="9"/>
        <v>1363</v>
      </c>
      <c r="F40" s="540">
        <f t="shared" si="9"/>
        <v>1836</v>
      </c>
      <c r="G40" s="540">
        <f t="shared" si="9"/>
        <v>-473</v>
      </c>
    </row>
    <row r="41" spans="1:7" s="468" customFormat="1" ht="12" customHeight="1">
      <c r="A41" s="603" t="s">
        <v>255</v>
      </c>
      <c r="B41" s="431"/>
      <c r="C41" s="431"/>
      <c r="D41" s="540">
        <f>+G42</f>
        <v>1067</v>
      </c>
      <c r="E41" s="431"/>
      <c r="F41" s="431"/>
      <c r="G41" s="540">
        <v>1540</v>
      </c>
    </row>
    <row r="42" spans="1:7" s="468" customFormat="1" ht="12" customHeight="1">
      <c r="A42" s="604" t="s">
        <v>256</v>
      </c>
      <c r="B42" s="431"/>
      <c r="C42" s="431"/>
      <c r="D42" s="540">
        <f>D40+D41</f>
        <v>1153</v>
      </c>
      <c r="E42" s="431"/>
      <c r="F42" s="431"/>
      <c r="G42" s="560">
        <f>G40+G41</f>
        <v>1067</v>
      </c>
    </row>
    <row r="43" spans="1:67" s="468" customFormat="1" ht="12" customHeight="1" thickBot="1">
      <c r="A43" s="633" t="s">
        <v>257</v>
      </c>
      <c r="B43" s="606"/>
      <c r="C43" s="606"/>
      <c r="D43" s="607"/>
      <c r="E43" s="606"/>
      <c r="F43" s="606"/>
      <c r="G43" s="608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7"/>
      <c r="BK43" s="527"/>
      <c r="BL43" s="527"/>
      <c r="BM43" s="527"/>
      <c r="BN43" s="527"/>
      <c r="BO43" s="527"/>
    </row>
    <row r="44" spans="1:67" s="468" customFormat="1" ht="12" customHeight="1">
      <c r="A44" s="528"/>
      <c r="B44" s="430"/>
      <c r="C44" s="430"/>
      <c r="D44" s="430"/>
      <c r="E44" s="430"/>
      <c r="F44" s="430"/>
      <c r="G44" s="430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  <c r="AU44" s="527"/>
      <c r="AV44" s="527"/>
      <c r="AW44" s="527"/>
      <c r="AX44" s="527"/>
      <c r="AY44" s="527"/>
      <c r="AZ44" s="527"/>
      <c r="BA44" s="527"/>
      <c r="BB44" s="527"/>
      <c r="BC44" s="527"/>
      <c r="BD44" s="527"/>
      <c r="BE44" s="527"/>
      <c r="BF44" s="527"/>
      <c r="BG44" s="527"/>
      <c r="BH44" s="527"/>
      <c r="BI44" s="527"/>
      <c r="BJ44" s="527"/>
      <c r="BK44" s="527"/>
      <c r="BL44" s="527"/>
      <c r="BM44" s="527"/>
      <c r="BN44" s="527"/>
      <c r="BO44" s="527"/>
    </row>
    <row r="45" spans="1:67" s="468" customFormat="1" ht="12" customHeight="1">
      <c r="A45" s="528"/>
      <c r="B45" s="430"/>
      <c r="C45" s="430"/>
      <c r="D45" s="430"/>
      <c r="E45" s="430"/>
      <c r="F45" s="430"/>
      <c r="G45" s="430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527"/>
      <c r="AU45" s="527"/>
      <c r="AV45" s="527"/>
      <c r="AW45" s="527"/>
      <c r="AX45" s="527"/>
      <c r="AY45" s="527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7"/>
      <c r="BO45" s="527"/>
    </row>
    <row r="46" spans="1:67" s="468" customFormat="1" ht="12" customHeight="1">
      <c r="A46" s="528"/>
      <c r="B46" s="430"/>
      <c r="C46" s="430"/>
      <c r="D46" s="430"/>
      <c r="E46" s="430"/>
      <c r="F46" s="430"/>
      <c r="G46" s="430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7"/>
      <c r="S46" s="527"/>
      <c r="T46" s="527"/>
      <c r="U46" s="527"/>
      <c r="V46" s="527"/>
      <c r="W46" s="527"/>
      <c r="X46" s="527"/>
      <c r="Y46" s="527"/>
      <c r="Z46" s="527"/>
      <c r="AA46" s="527"/>
      <c r="AB46" s="527"/>
      <c r="AC46" s="527"/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  <c r="AU46" s="527"/>
      <c r="AV46" s="527"/>
      <c r="AW46" s="527"/>
      <c r="AX46" s="527"/>
      <c r="AY46" s="527"/>
      <c r="AZ46" s="527"/>
      <c r="BA46" s="527"/>
      <c r="BB46" s="527"/>
      <c r="BC46" s="527"/>
      <c r="BD46" s="527"/>
      <c r="BE46" s="527"/>
      <c r="BF46" s="527"/>
      <c r="BG46" s="527"/>
      <c r="BH46" s="527"/>
      <c r="BI46" s="527"/>
      <c r="BJ46" s="527"/>
      <c r="BK46" s="527"/>
      <c r="BL46" s="527"/>
      <c r="BM46" s="527"/>
      <c r="BN46" s="527"/>
      <c r="BO46" s="527"/>
    </row>
    <row r="47" s="468" customFormat="1" ht="12">
      <c r="A47" s="468" t="str">
        <f>'Баланс - Двустранен'!A168</f>
        <v>Дата: 15.07.2021</v>
      </c>
    </row>
    <row r="48" spans="1:6" s="468" customFormat="1" ht="14.25" customHeight="1">
      <c r="A48" s="468" t="s">
        <v>635</v>
      </c>
      <c r="C48" s="529" t="s">
        <v>850</v>
      </c>
      <c r="F48" s="529" t="s">
        <v>633</v>
      </c>
    </row>
    <row r="49" spans="1:7" s="468" customFormat="1" ht="12">
      <c r="A49" s="533" t="str">
        <f>'[2]Баланс - Двустранен'!C169</f>
        <v>Галина Илиева</v>
      </c>
      <c r="D49" s="473" t="str">
        <f>+'[2]Баланс - Двустранен'!A172</f>
        <v>Маурицио Парусо</v>
      </c>
      <c r="G49" s="472">
        <f>+'[2]Баланс - Двустранен'!C172</f>
      </c>
    </row>
    <row r="50" spans="2:7" s="468" customFormat="1" ht="12">
      <c r="B50" s="472"/>
      <c r="C50" s="472"/>
      <c r="D50" s="472"/>
      <c r="E50" s="472"/>
      <c r="F50" s="472"/>
      <c r="G50" s="472"/>
    </row>
    <row r="51" spans="1:7" s="468" customFormat="1" ht="12">
      <c r="A51" s="529"/>
      <c r="B51" s="472"/>
      <c r="C51" s="472"/>
      <c r="D51" s="472"/>
      <c r="E51" s="472"/>
      <c r="F51" s="472"/>
      <c r="G51" s="472"/>
    </row>
    <row r="52" spans="1:7" s="468" customFormat="1" ht="12">
      <c r="A52" s="529"/>
      <c r="B52" s="472"/>
      <c r="C52" s="472"/>
      <c r="D52" s="472"/>
      <c r="E52" s="472"/>
      <c r="F52" s="472"/>
      <c r="G52" s="472"/>
    </row>
    <row r="53" ht="15">
      <c r="A53" s="530"/>
    </row>
    <row r="54" ht="15">
      <c r="A54" s="530"/>
    </row>
    <row r="55" ht="15">
      <c r="A55" s="530"/>
    </row>
    <row r="56" ht="15">
      <c r="A56" s="530"/>
    </row>
    <row r="57" ht="15">
      <c r="A57" s="530"/>
    </row>
    <row r="58" ht="15">
      <c r="A58" s="530"/>
    </row>
    <row r="59" ht="15">
      <c r="A59" s="530"/>
    </row>
    <row r="60" ht="15">
      <c r="A60" s="530"/>
    </row>
    <row r="61" ht="15">
      <c r="A61" s="530"/>
    </row>
    <row r="62" ht="15">
      <c r="A62" s="530"/>
    </row>
    <row r="63" ht="15">
      <c r="A63" s="530"/>
    </row>
    <row r="64" ht="15">
      <c r="A64" s="530"/>
    </row>
    <row r="65" ht="15">
      <c r="A65" s="530"/>
    </row>
    <row r="66" ht="15">
      <c r="A66" s="530"/>
    </row>
    <row r="67" ht="15">
      <c r="A67" s="530"/>
    </row>
    <row r="68" ht="15">
      <c r="A68" s="530"/>
    </row>
    <row r="69" ht="15">
      <c r="A69" s="530"/>
    </row>
    <row r="70" ht="15">
      <c r="A70" s="530"/>
    </row>
    <row r="71" ht="15">
      <c r="A71" s="530"/>
    </row>
    <row r="72" ht="15">
      <c r="A72" s="530"/>
    </row>
    <row r="73" ht="15">
      <c r="A73" s="530"/>
    </row>
    <row r="74" ht="15">
      <c r="A74" s="530"/>
    </row>
    <row r="75" ht="15">
      <c r="A75" s="530"/>
    </row>
    <row r="76" ht="15">
      <c r="A76" s="530"/>
    </row>
    <row r="77" ht="15">
      <c r="A77" s="530"/>
    </row>
    <row r="78" ht="15">
      <c r="A78" s="530"/>
    </row>
    <row r="79" ht="15">
      <c r="A79" s="530"/>
    </row>
    <row r="80" ht="15">
      <c r="A80" s="530"/>
    </row>
    <row r="81" ht="15">
      <c r="A81" s="530"/>
    </row>
    <row r="82" ht="15">
      <c r="A82" s="530"/>
    </row>
    <row r="83" ht="15">
      <c r="A83" s="530"/>
    </row>
    <row r="84" ht="15">
      <c r="A84" s="530"/>
    </row>
    <row r="85" ht="15">
      <c r="A85" s="530"/>
    </row>
    <row r="86" ht="15">
      <c r="A86" s="530"/>
    </row>
    <row r="87" ht="15">
      <c r="A87" s="530"/>
    </row>
    <row r="88" ht="15">
      <c r="A88" s="530"/>
    </row>
    <row r="89" ht="15">
      <c r="A89" s="530"/>
    </row>
    <row r="90" ht="15">
      <c r="A90" s="530"/>
    </row>
    <row r="91" ht="15">
      <c r="A91" s="530"/>
    </row>
    <row r="92" ht="15">
      <c r="A92" s="530"/>
    </row>
    <row r="93" ht="15">
      <c r="A93" s="530"/>
    </row>
    <row r="94" ht="15">
      <c r="A94" s="530"/>
    </row>
    <row r="95" ht="15">
      <c r="A95" s="530"/>
    </row>
    <row r="96" ht="15">
      <c r="A96" s="530"/>
    </row>
    <row r="97" ht="15">
      <c r="A97" s="530"/>
    </row>
    <row r="98" ht="15">
      <c r="A98" s="530"/>
    </row>
    <row r="99" ht="15">
      <c r="A99" s="530"/>
    </row>
    <row r="100" ht="15">
      <c r="A100" s="530"/>
    </row>
    <row r="101" ht="15">
      <c r="A101" s="530"/>
    </row>
    <row r="102" ht="15">
      <c r="A102" s="530"/>
    </row>
    <row r="103" ht="15">
      <c r="A103" s="530"/>
    </row>
    <row r="104" ht="15">
      <c r="A104" s="530"/>
    </row>
    <row r="105" ht="15">
      <c r="A105" s="530"/>
    </row>
    <row r="106" ht="15">
      <c r="A106" s="530"/>
    </row>
    <row r="107" ht="15">
      <c r="A107" s="530"/>
    </row>
    <row r="108" ht="15">
      <c r="A108" s="530"/>
    </row>
    <row r="109" ht="15">
      <c r="A109" s="530"/>
    </row>
    <row r="110" ht="15">
      <c r="A110" s="530"/>
    </row>
    <row r="111" ht="15">
      <c r="A111" s="530"/>
    </row>
    <row r="112" ht="15">
      <c r="A112" s="530"/>
    </row>
    <row r="113" ht="15">
      <c r="A113" s="530"/>
    </row>
    <row r="114" ht="15">
      <c r="A114" s="530"/>
    </row>
    <row r="115" ht="15">
      <c r="A115" s="530"/>
    </row>
    <row r="116" ht="15">
      <c r="A116" s="530"/>
    </row>
    <row r="117" ht="15">
      <c r="A117" s="530"/>
    </row>
    <row r="118" ht="15">
      <c r="A118" s="530"/>
    </row>
    <row r="119" ht="15">
      <c r="A119" s="530"/>
    </row>
    <row r="120" ht="15">
      <c r="A120" s="530"/>
    </row>
    <row r="121" ht="15">
      <c r="A121" s="530"/>
    </row>
    <row r="122" ht="15">
      <c r="A122" s="530"/>
    </row>
    <row r="123" ht="15">
      <c r="A123" s="530"/>
    </row>
    <row r="124" ht="15">
      <c r="A124" s="530"/>
    </row>
    <row r="125" ht="15">
      <c r="A125" s="530"/>
    </row>
    <row r="126" ht="15">
      <c r="A126" s="530"/>
    </row>
    <row r="127" ht="15">
      <c r="A127" s="530"/>
    </row>
    <row r="128" ht="15">
      <c r="A128" s="530"/>
    </row>
    <row r="129" ht="15">
      <c r="A129" s="530"/>
    </row>
    <row r="130" ht="15">
      <c r="A130" s="530"/>
    </row>
    <row r="131" ht="15">
      <c r="A131" s="530"/>
    </row>
    <row r="132" ht="15">
      <c r="A132" s="530"/>
    </row>
    <row r="133" ht="15">
      <c r="A133" s="530"/>
    </row>
    <row r="134" ht="15">
      <c r="A134" s="530"/>
    </row>
    <row r="135" ht="15">
      <c r="A135" s="530"/>
    </row>
    <row r="136" ht="15">
      <c r="A136" s="530"/>
    </row>
    <row r="137" ht="15">
      <c r="A137" s="530"/>
    </row>
    <row r="138" ht="15">
      <c r="A138" s="530"/>
    </row>
    <row r="139" ht="15">
      <c r="A139" s="530"/>
    </row>
    <row r="140" ht="15">
      <c r="A140" s="530"/>
    </row>
    <row r="141" ht="15">
      <c r="A141" s="530"/>
    </row>
    <row r="142" ht="15">
      <c r="A142" s="530"/>
    </row>
    <row r="143" ht="15">
      <c r="A143" s="530"/>
    </row>
    <row r="144" ht="15">
      <c r="A144" s="530"/>
    </row>
    <row r="145" ht="15">
      <c r="A145" s="530"/>
    </row>
    <row r="146" ht="15">
      <c r="A146" s="530"/>
    </row>
    <row r="147" ht="15">
      <c r="A147" s="530"/>
    </row>
    <row r="148" ht="15">
      <c r="A148" s="530"/>
    </row>
    <row r="149" ht="15">
      <c r="A149" s="530"/>
    </row>
    <row r="150" ht="15">
      <c r="A150" s="530"/>
    </row>
    <row r="151" ht="15">
      <c r="A151" s="530"/>
    </row>
    <row r="152" ht="15">
      <c r="A152" s="530"/>
    </row>
    <row r="153" ht="15">
      <c r="A153" s="530"/>
    </row>
    <row r="154" ht="15">
      <c r="A154" s="530"/>
    </row>
    <row r="155" ht="15">
      <c r="A155" s="530"/>
    </row>
    <row r="156" ht="15">
      <c r="A156" s="530"/>
    </row>
    <row r="157" ht="15">
      <c r="A157" s="530"/>
    </row>
    <row r="158" ht="15">
      <c r="A158" s="530"/>
    </row>
    <row r="159" ht="15">
      <c r="A159" s="530"/>
    </row>
    <row r="160" ht="15">
      <c r="A160" s="530"/>
    </row>
    <row r="161" ht="15">
      <c r="A161" s="530"/>
    </row>
    <row r="162" ht="15">
      <c r="A162" s="530"/>
    </row>
    <row r="163" ht="15">
      <c r="A163" s="530"/>
    </row>
    <row r="164" ht="15">
      <c r="A164" s="530"/>
    </row>
    <row r="165" ht="15">
      <c r="A165" s="530"/>
    </row>
    <row r="166" ht="15">
      <c r="A166" s="530"/>
    </row>
    <row r="167" ht="15">
      <c r="A167" s="530"/>
    </row>
    <row r="168" ht="15">
      <c r="A168" s="530"/>
    </row>
    <row r="169" ht="15">
      <c r="A169" s="530"/>
    </row>
    <row r="170" ht="15">
      <c r="A170" s="530"/>
    </row>
    <row r="171" ht="15">
      <c r="A171" s="530"/>
    </row>
    <row r="172" ht="15">
      <c r="A172" s="530"/>
    </row>
    <row r="173" ht="15">
      <c r="A173" s="530"/>
    </row>
    <row r="174" ht="15">
      <c r="A174" s="530"/>
    </row>
    <row r="175" ht="15">
      <c r="A175" s="530"/>
    </row>
    <row r="176" ht="15">
      <c r="A176" s="530"/>
    </row>
    <row r="177" ht="15">
      <c r="A177" s="530"/>
    </row>
    <row r="178" ht="15">
      <c r="A178" s="530"/>
    </row>
    <row r="179" ht="15">
      <c r="A179" s="530"/>
    </row>
    <row r="180" ht="15">
      <c r="A180" s="530"/>
    </row>
    <row r="181" ht="15">
      <c r="A181" s="530"/>
    </row>
    <row r="182" ht="15">
      <c r="A182" s="530"/>
    </row>
    <row r="183" ht="15">
      <c r="A183" s="530"/>
    </row>
    <row r="184" ht="15">
      <c r="A184" s="530"/>
    </row>
    <row r="185" ht="15">
      <c r="A185" s="530"/>
    </row>
    <row r="186" ht="15">
      <c r="A186" s="530"/>
    </row>
    <row r="187" ht="15">
      <c r="A187" s="530"/>
    </row>
    <row r="188" ht="15">
      <c r="A188" s="530"/>
    </row>
    <row r="189" ht="15">
      <c r="A189" s="530"/>
    </row>
    <row r="190" ht="15">
      <c r="A190" s="530"/>
    </row>
    <row r="191" ht="15">
      <c r="A191" s="530"/>
    </row>
    <row r="192" ht="15">
      <c r="A192" s="530"/>
    </row>
    <row r="193" ht="15">
      <c r="A193" s="530"/>
    </row>
    <row r="194" ht="15">
      <c r="A194" s="530"/>
    </row>
    <row r="195" ht="15">
      <c r="A195" s="530"/>
    </row>
    <row r="196" ht="15">
      <c r="A196" s="530"/>
    </row>
    <row r="197" ht="15">
      <c r="A197" s="530"/>
    </row>
    <row r="198" ht="15">
      <c r="A198" s="530"/>
    </row>
    <row r="199" ht="15">
      <c r="A199" s="530"/>
    </row>
    <row r="200" ht="15">
      <c r="A200" s="530"/>
    </row>
    <row r="201" ht="15">
      <c r="A201" s="530"/>
    </row>
    <row r="202" ht="15">
      <c r="A202" s="530"/>
    </row>
    <row r="203" ht="15">
      <c r="A203" s="530"/>
    </row>
    <row r="204" ht="15">
      <c r="A204" s="530"/>
    </row>
    <row r="205" ht="15">
      <c r="A205" s="530"/>
    </row>
    <row r="206" ht="15">
      <c r="A206" s="530"/>
    </row>
    <row r="207" ht="15">
      <c r="A207" s="530"/>
    </row>
    <row r="208" ht="15">
      <c r="A208" s="530"/>
    </row>
    <row r="209" ht="15">
      <c r="A209" s="530"/>
    </row>
    <row r="210" ht="15">
      <c r="A210" s="530"/>
    </row>
    <row r="211" ht="15">
      <c r="A211" s="530"/>
    </row>
    <row r="212" ht="15">
      <c r="A212" s="530"/>
    </row>
    <row r="213" ht="15">
      <c r="A213" s="530"/>
    </row>
    <row r="214" ht="15">
      <c r="A214" s="530"/>
    </row>
    <row r="215" ht="15">
      <c r="A215" s="530"/>
    </row>
    <row r="216" ht="15">
      <c r="A216" s="530"/>
    </row>
    <row r="217" ht="15">
      <c r="A217" s="530"/>
    </row>
    <row r="218" ht="15">
      <c r="A218" s="530"/>
    </row>
    <row r="219" ht="15">
      <c r="A219" s="530"/>
    </row>
    <row r="220" ht="15">
      <c r="A220" s="530"/>
    </row>
    <row r="221" ht="15">
      <c r="A221" s="530"/>
    </row>
    <row r="222" ht="15">
      <c r="A222" s="530"/>
    </row>
    <row r="223" ht="15">
      <c r="A223" s="530"/>
    </row>
    <row r="224" ht="15">
      <c r="A224" s="530"/>
    </row>
    <row r="225" ht="15">
      <c r="A225" s="530"/>
    </row>
    <row r="226" ht="15">
      <c r="A226" s="530"/>
    </row>
    <row r="227" ht="15">
      <c r="A227" s="530"/>
    </row>
    <row r="228" ht="15">
      <c r="A228" s="530"/>
    </row>
    <row r="229" ht="15">
      <c r="A229" s="530"/>
    </row>
    <row r="230" ht="15">
      <c r="A230" s="530"/>
    </row>
    <row r="231" ht="15">
      <c r="A231" s="530"/>
    </row>
    <row r="232" ht="15">
      <c r="A232" s="530"/>
    </row>
    <row r="233" ht="15">
      <c r="A233" s="530"/>
    </row>
    <row r="234" ht="15">
      <c r="A234" s="530"/>
    </row>
    <row r="235" ht="15">
      <c r="A235" s="530"/>
    </row>
    <row r="236" ht="15">
      <c r="A236" s="530"/>
    </row>
    <row r="237" ht="15">
      <c r="A237" s="530"/>
    </row>
    <row r="238" ht="15">
      <c r="A238" s="530"/>
    </row>
    <row r="239" ht="15">
      <c r="A239" s="530"/>
    </row>
    <row r="240" ht="15">
      <c r="A240" s="530"/>
    </row>
    <row r="241" ht="15">
      <c r="A241" s="530"/>
    </row>
    <row r="242" ht="15">
      <c r="A242" s="530"/>
    </row>
    <row r="243" ht="15">
      <c r="A243" s="530"/>
    </row>
    <row r="244" ht="15">
      <c r="A244" s="530"/>
    </row>
    <row r="245" ht="15">
      <c r="A245" s="530"/>
    </row>
    <row r="246" ht="15">
      <c r="A246" s="530"/>
    </row>
    <row r="247" ht="15">
      <c r="A247" s="530"/>
    </row>
    <row r="248" ht="15">
      <c r="A248" s="530"/>
    </row>
    <row r="249" ht="15">
      <c r="A249" s="530"/>
    </row>
    <row r="250" ht="15">
      <c r="A250" s="530"/>
    </row>
    <row r="251" ht="15">
      <c r="A251" s="530"/>
    </row>
    <row r="252" ht="15">
      <c r="A252" s="530"/>
    </row>
    <row r="253" ht="15">
      <c r="A253" s="530"/>
    </row>
    <row r="254" ht="15">
      <c r="A254" s="530"/>
    </row>
    <row r="255" ht="15">
      <c r="A255" s="530"/>
    </row>
    <row r="256" ht="15">
      <c r="A256" s="530"/>
    </row>
    <row r="257" ht="15">
      <c r="A257" s="530"/>
    </row>
    <row r="258" ht="15">
      <c r="A258" s="530"/>
    </row>
    <row r="259" ht="15">
      <c r="A259" s="530"/>
    </row>
    <row r="260" ht="15">
      <c r="A260" s="530"/>
    </row>
    <row r="261" ht="15">
      <c r="A261" s="530"/>
    </row>
    <row r="262" ht="15">
      <c r="A262" s="530"/>
    </row>
    <row r="263" ht="15">
      <c r="A263" s="530"/>
    </row>
    <row r="264" ht="15">
      <c r="A264" s="530"/>
    </row>
    <row r="265" ht="15">
      <c r="A265" s="530"/>
    </row>
    <row r="266" ht="15">
      <c r="A266" s="530"/>
    </row>
    <row r="267" ht="15">
      <c r="A267" s="530"/>
    </row>
    <row r="268" ht="15">
      <c r="A268" s="530"/>
    </row>
    <row r="269" ht="15">
      <c r="A269" s="530"/>
    </row>
    <row r="270" ht="15">
      <c r="A270" s="530"/>
    </row>
    <row r="271" ht="15">
      <c r="A271" s="530"/>
    </row>
    <row r="272" ht="15">
      <c r="A272" s="530"/>
    </row>
    <row r="273" ht="15">
      <c r="A273" s="530"/>
    </row>
    <row r="274" ht="15">
      <c r="A274" s="530"/>
    </row>
    <row r="275" ht="15">
      <c r="A275" s="530"/>
    </row>
    <row r="276" ht="15">
      <c r="A276" s="530"/>
    </row>
    <row r="277" ht="15">
      <c r="A277" s="530"/>
    </row>
    <row r="278" ht="15">
      <c r="A278" s="530"/>
    </row>
    <row r="279" ht="15">
      <c r="A279" s="530"/>
    </row>
    <row r="280" ht="15">
      <c r="A280" s="530"/>
    </row>
    <row r="281" ht="15">
      <c r="A281" s="530"/>
    </row>
    <row r="282" ht="15">
      <c r="A282" s="530"/>
    </row>
    <row r="283" ht="15">
      <c r="A283" s="530"/>
    </row>
    <row r="284" ht="15">
      <c r="A284" s="530"/>
    </row>
    <row r="285" ht="15">
      <c r="A285" s="530"/>
    </row>
    <row r="286" ht="15">
      <c r="A286" s="530"/>
    </row>
    <row r="287" ht="15">
      <c r="A287" s="530"/>
    </row>
    <row r="288" ht="15">
      <c r="A288" s="530"/>
    </row>
    <row r="289" ht="15">
      <c r="A289" s="530"/>
    </row>
    <row r="290" ht="15">
      <c r="A290" s="530"/>
    </row>
    <row r="291" ht="15">
      <c r="A291" s="530"/>
    </row>
    <row r="292" ht="15">
      <c r="A292" s="530"/>
    </row>
    <row r="293" ht="15">
      <c r="A293" s="530"/>
    </row>
    <row r="294" ht="15">
      <c r="A294" s="530"/>
    </row>
    <row r="295" ht="15">
      <c r="A295" s="530"/>
    </row>
    <row r="296" ht="15">
      <c r="A296" s="530"/>
    </row>
    <row r="297" ht="15">
      <c r="A297" s="530"/>
    </row>
    <row r="298" ht="15">
      <c r="A298" s="530"/>
    </row>
    <row r="299" ht="15">
      <c r="A299" s="530"/>
    </row>
    <row r="300" ht="15">
      <c r="A300" s="530"/>
    </row>
    <row r="301" ht="15">
      <c r="A301" s="530"/>
    </row>
    <row r="302" ht="15">
      <c r="A302" s="530"/>
    </row>
    <row r="303" ht="15">
      <c r="A303" s="530"/>
    </row>
    <row r="304" ht="15">
      <c r="A304" s="530"/>
    </row>
    <row r="305" ht="15">
      <c r="A305" s="530"/>
    </row>
    <row r="306" ht="15">
      <c r="A306" s="530"/>
    </row>
    <row r="307" ht="15">
      <c r="A307" s="530"/>
    </row>
    <row r="308" ht="15">
      <c r="A308" s="530"/>
    </row>
    <row r="309" ht="15">
      <c r="A309" s="530"/>
    </row>
    <row r="310" ht="15">
      <c r="A310" s="530"/>
    </row>
    <row r="311" ht="15">
      <c r="A311" s="530"/>
    </row>
    <row r="312" ht="15">
      <c r="A312" s="530"/>
    </row>
    <row r="313" ht="15">
      <c r="A313" s="530"/>
    </row>
    <row r="314" ht="15">
      <c r="A314" s="530"/>
    </row>
    <row r="315" ht="15">
      <c r="A315" s="530"/>
    </row>
    <row r="316" ht="15">
      <c r="A316" s="530"/>
    </row>
    <row r="317" ht="15">
      <c r="A317" s="530"/>
    </row>
    <row r="318" ht="15">
      <c r="A318" s="530"/>
    </row>
    <row r="319" ht="15">
      <c r="A319" s="530"/>
    </row>
    <row r="320" ht="15">
      <c r="A320" s="530"/>
    </row>
    <row r="321" ht="15">
      <c r="A321" s="530"/>
    </row>
    <row r="322" ht="15">
      <c r="A322" s="530"/>
    </row>
    <row r="323" ht="15">
      <c r="A323" s="530"/>
    </row>
    <row r="324" ht="15">
      <c r="A324" s="530"/>
    </row>
    <row r="325" ht="15">
      <c r="A325" s="530"/>
    </row>
    <row r="326" ht="15">
      <c r="A326" s="530"/>
    </row>
    <row r="327" ht="15">
      <c r="A327" s="530"/>
    </row>
    <row r="328" ht="15">
      <c r="A328" s="530"/>
    </row>
    <row r="329" ht="15">
      <c r="A329" s="530"/>
    </row>
    <row r="330" ht="15">
      <c r="A330" s="530"/>
    </row>
    <row r="331" ht="15">
      <c r="A331" s="530"/>
    </row>
    <row r="332" ht="15">
      <c r="A332" s="530"/>
    </row>
    <row r="333" ht="15">
      <c r="A333" s="530"/>
    </row>
    <row r="334" ht="15">
      <c r="A334" s="530"/>
    </row>
    <row r="335" ht="15">
      <c r="A335" s="530"/>
    </row>
    <row r="336" ht="15">
      <c r="A336" s="530"/>
    </row>
    <row r="337" ht="15">
      <c r="A337" s="530"/>
    </row>
    <row r="338" ht="15">
      <c r="A338" s="530"/>
    </row>
    <row r="339" ht="15">
      <c r="A339" s="530"/>
    </row>
    <row r="340" ht="15">
      <c r="A340" s="530"/>
    </row>
    <row r="341" ht="15">
      <c r="A341" s="530"/>
    </row>
    <row r="342" ht="15">
      <c r="A342" s="530"/>
    </row>
    <row r="343" ht="15">
      <c r="A343" s="530"/>
    </row>
    <row r="344" ht="15">
      <c r="A344" s="530"/>
    </row>
    <row r="345" ht="15">
      <c r="A345" s="530"/>
    </row>
    <row r="346" ht="15">
      <c r="A346" s="530"/>
    </row>
    <row r="347" ht="15">
      <c r="A347" s="530"/>
    </row>
    <row r="348" ht="15">
      <c r="A348" s="530"/>
    </row>
    <row r="349" ht="15">
      <c r="A349" s="530"/>
    </row>
    <row r="350" ht="15">
      <c r="A350" s="530"/>
    </row>
    <row r="351" ht="15">
      <c r="A351" s="530"/>
    </row>
    <row r="352" ht="15">
      <c r="A352" s="530"/>
    </row>
    <row r="353" ht="15">
      <c r="A353" s="530"/>
    </row>
    <row r="354" ht="15">
      <c r="A354" s="530"/>
    </row>
    <row r="355" ht="15">
      <c r="A355" s="530"/>
    </row>
    <row r="356" ht="15">
      <c r="A356" s="530"/>
    </row>
    <row r="357" ht="15">
      <c r="A357" s="530"/>
    </row>
    <row r="358" ht="15">
      <c r="A358" s="530"/>
    </row>
    <row r="359" ht="15">
      <c r="A359" s="530"/>
    </row>
    <row r="360" ht="15">
      <c r="A360" s="530"/>
    </row>
    <row r="361" ht="15">
      <c r="A361" s="530"/>
    </row>
    <row r="362" ht="15">
      <c r="A362" s="530"/>
    </row>
    <row r="363" ht="15">
      <c r="A363" s="530"/>
    </row>
    <row r="364" ht="15">
      <c r="A364" s="530"/>
    </row>
    <row r="365" ht="15">
      <c r="A365" s="530"/>
    </row>
    <row r="366" ht="15">
      <c r="A366" s="530"/>
    </row>
    <row r="367" ht="15">
      <c r="A367" s="530"/>
    </row>
    <row r="368" ht="15">
      <c r="A368" s="530"/>
    </row>
    <row r="369" ht="15">
      <c r="A369" s="530"/>
    </row>
    <row r="370" ht="15">
      <c r="A370" s="530"/>
    </row>
    <row r="371" ht="15">
      <c r="A371" s="530"/>
    </row>
    <row r="372" ht="15">
      <c r="A372" s="530"/>
    </row>
    <row r="373" ht="15">
      <c r="A373" s="530"/>
    </row>
    <row r="374" ht="15">
      <c r="A374" s="530"/>
    </row>
    <row r="375" ht="15">
      <c r="A375" s="530"/>
    </row>
    <row r="376" ht="15">
      <c r="A376" s="530"/>
    </row>
    <row r="377" ht="15">
      <c r="A377" s="530"/>
    </row>
    <row r="378" ht="15">
      <c r="A378" s="530"/>
    </row>
    <row r="379" ht="15">
      <c r="A379" s="530"/>
    </row>
    <row r="380" ht="15">
      <c r="A380" s="530"/>
    </row>
    <row r="381" ht="15">
      <c r="A381" s="530"/>
    </row>
    <row r="382" ht="15">
      <c r="A382" s="530"/>
    </row>
    <row r="383" ht="15">
      <c r="A383" s="530"/>
    </row>
    <row r="384" ht="15">
      <c r="A384" s="530"/>
    </row>
    <row r="385" ht="15">
      <c r="A385" s="530"/>
    </row>
    <row r="386" ht="15">
      <c r="A386" s="530"/>
    </row>
    <row r="387" ht="15">
      <c r="A387" s="530"/>
    </row>
    <row r="388" ht="15">
      <c r="A388" s="530"/>
    </row>
    <row r="389" ht="15">
      <c r="A389" s="530"/>
    </row>
    <row r="390" ht="15">
      <c r="A390" s="530"/>
    </row>
    <row r="391" ht="15">
      <c r="A391" s="530"/>
    </row>
    <row r="392" ht="15">
      <c r="A392" s="530"/>
    </row>
    <row r="393" ht="15">
      <c r="A393" s="530"/>
    </row>
    <row r="394" ht="15">
      <c r="A394" s="530"/>
    </row>
    <row r="395" ht="15">
      <c r="A395" s="530"/>
    </row>
    <row r="396" ht="15">
      <c r="A396" s="530"/>
    </row>
    <row r="397" ht="15">
      <c r="A397" s="530"/>
    </row>
    <row r="398" ht="15">
      <c r="A398" s="530"/>
    </row>
    <row r="399" ht="15">
      <c r="A399" s="530"/>
    </row>
    <row r="400" ht="15">
      <c r="A400" s="530"/>
    </row>
    <row r="401" ht="15">
      <c r="A401" s="530"/>
    </row>
    <row r="402" ht="15">
      <c r="A402" s="530"/>
    </row>
    <row r="403" ht="15">
      <c r="A403" s="530"/>
    </row>
    <row r="404" ht="15">
      <c r="A404" s="530"/>
    </row>
    <row r="405" ht="15">
      <c r="A405" s="530"/>
    </row>
    <row r="406" ht="15">
      <c r="A406" s="530"/>
    </row>
    <row r="407" ht="15">
      <c r="A407" s="530"/>
    </row>
    <row r="408" ht="15">
      <c r="A408" s="530"/>
    </row>
    <row r="409" ht="15">
      <c r="A409" s="530"/>
    </row>
    <row r="410" ht="15">
      <c r="A410" s="530"/>
    </row>
    <row r="411" ht="15">
      <c r="A411" s="530"/>
    </row>
    <row r="412" ht="15">
      <c r="A412" s="530"/>
    </row>
    <row r="413" ht="15">
      <c r="A413" s="530"/>
    </row>
    <row r="414" ht="15">
      <c r="A414" s="530"/>
    </row>
    <row r="415" ht="15">
      <c r="A415" s="530"/>
    </row>
    <row r="416" ht="15">
      <c r="A416" s="530"/>
    </row>
    <row r="417" ht="15">
      <c r="A417" s="530"/>
    </row>
    <row r="418" ht="15">
      <c r="A418" s="530"/>
    </row>
    <row r="419" ht="15">
      <c r="A419" s="530"/>
    </row>
    <row r="420" ht="15">
      <c r="A420" s="530"/>
    </row>
    <row r="421" ht="15">
      <c r="A421" s="530"/>
    </row>
    <row r="422" ht="15">
      <c r="A422" s="530"/>
    </row>
    <row r="423" ht="15">
      <c r="A423" s="530"/>
    </row>
    <row r="424" ht="15">
      <c r="A424" s="530"/>
    </row>
    <row r="425" ht="15">
      <c r="A425" s="530"/>
    </row>
    <row r="426" ht="15">
      <c r="A426" s="530"/>
    </row>
    <row r="427" ht="15">
      <c r="A427" s="530"/>
    </row>
    <row r="428" ht="15">
      <c r="A428" s="530"/>
    </row>
    <row r="429" ht="15">
      <c r="A429" s="530"/>
    </row>
    <row r="430" ht="15">
      <c r="A430" s="530"/>
    </row>
    <row r="431" ht="15">
      <c r="A431" s="530"/>
    </row>
    <row r="432" ht="15">
      <c r="A432" s="530"/>
    </row>
    <row r="433" ht="15">
      <c r="A433" s="530"/>
    </row>
    <row r="434" ht="15">
      <c r="A434" s="530"/>
    </row>
    <row r="435" ht="15">
      <c r="A435" s="530"/>
    </row>
    <row r="436" ht="15">
      <c r="A436" s="530"/>
    </row>
    <row r="437" ht="15">
      <c r="A437" s="530"/>
    </row>
    <row r="438" ht="15">
      <c r="A438" s="530"/>
    </row>
    <row r="439" ht="15">
      <c r="A439" s="530"/>
    </row>
    <row r="440" ht="15">
      <c r="A440" s="530"/>
    </row>
    <row r="441" ht="15">
      <c r="A441" s="530"/>
    </row>
    <row r="442" ht="15">
      <c r="A442" s="530"/>
    </row>
    <row r="443" ht="15">
      <c r="A443" s="530"/>
    </row>
    <row r="444" ht="15">
      <c r="A444" s="530"/>
    </row>
    <row r="445" ht="15">
      <c r="A445" s="530"/>
    </row>
    <row r="446" ht="15">
      <c r="A446" s="530"/>
    </row>
    <row r="447" ht="15">
      <c r="A447" s="530"/>
    </row>
    <row r="448" ht="15">
      <c r="A448" s="530"/>
    </row>
    <row r="449" ht="15">
      <c r="A449" s="530"/>
    </row>
    <row r="450" ht="15">
      <c r="A450" s="530"/>
    </row>
    <row r="451" ht="15">
      <c r="A451" s="530"/>
    </row>
    <row r="452" ht="15">
      <c r="A452" s="530"/>
    </row>
    <row r="453" ht="15">
      <c r="A453" s="530"/>
    </row>
    <row r="454" ht="15">
      <c r="A454" s="530"/>
    </row>
    <row r="455" ht="15">
      <c r="A455" s="530"/>
    </row>
    <row r="456" ht="15">
      <c r="A456" s="530"/>
    </row>
    <row r="457" ht="15">
      <c r="A457" s="530"/>
    </row>
    <row r="458" ht="15">
      <c r="A458" s="530"/>
    </row>
    <row r="459" ht="15">
      <c r="A459" s="530"/>
    </row>
    <row r="460" ht="15">
      <c r="A460" s="530"/>
    </row>
    <row r="461" ht="15">
      <c r="A461" s="530"/>
    </row>
    <row r="462" ht="15">
      <c r="A462" s="530"/>
    </row>
    <row r="463" ht="15">
      <c r="A463" s="530"/>
    </row>
    <row r="464" ht="15">
      <c r="A464" s="530"/>
    </row>
    <row r="465" ht="15">
      <c r="A465" s="530"/>
    </row>
    <row r="466" ht="15">
      <c r="A466" s="530"/>
    </row>
    <row r="467" ht="15">
      <c r="A467" s="530"/>
    </row>
    <row r="468" ht="15">
      <c r="A468" s="530"/>
    </row>
    <row r="469" ht="15">
      <c r="A469" s="530"/>
    </row>
    <row r="470" ht="15">
      <c r="A470" s="530"/>
    </row>
    <row r="471" ht="15">
      <c r="A471" s="530"/>
    </row>
    <row r="472" ht="15">
      <c r="A472" s="530"/>
    </row>
    <row r="473" ht="15">
      <c r="A473" s="530"/>
    </row>
    <row r="474" ht="15">
      <c r="A474" s="530"/>
    </row>
    <row r="475" ht="15">
      <c r="A475" s="530"/>
    </row>
    <row r="476" ht="15">
      <c r="A476" s="530"/>
    </row>
    <row r="477" ht="15">
      <c r="A477" s="530"/>
    </row>
    <row r="478" ht="15">
      <c r="A478" s="530"/>
    </row>
    <row r="479" ht="15">
      <c r="A479" s="530"/>
    </row>
    <row r="480" ht="15">
      <c r="A480" s="530"/>
    </row>
    <row r="481" ht="15">
      <c r="A481" s="530"/>
    </row>
    <row r="482" ht="15">
      <c r="A482" s="530"/>
    </row>
    <row r="483" ht="15">
      <c r="A483" s="530"/>
    </row>
    <row r="484" ht="15">
      <c r="A484" s="530"/>
    </row>
    <row r="485" ht="15">
      <c r="A485" s="530"/>
    </row>
    <row r="486" ht="15">
      <c r="A486" s="530"/>
    </row>
    <row r="487" ht="15">
      <c r="A487" s="530"/>
    </row>
    <row r="488" ht="15">
      <c r="A488" s="530"/>
    </row>
    <row r="489" ht="15">
      <c r="A489" s="530"/>
    </row>
    <row r="490" ht="15">
      <c r="A490" s="530"/>
    </row>
    <row r="491" ht="15">
      <c r="A491" s="530"/>
    </row>
    <row r="492" ht="15">
      <c r="A492" s="530"/>
    </row>
    <row r="493" ht="15">
      <c r="A493" s="530"/>
    </row>
    <row r="494" ht="15">
      <c r="A494" s="530"/>
    </row>
    <row r="495" ht="15">
      <c r="A495" s="530"/>
    </row>
    <row r="496" ht="15">
      <c r="A496" s="530"/>
    </row>
    <row r="497" ht="15">
      <c r="A497" s="530"/>
    </row>
    <row r="498" ht="15">
      <c r="A498" s="530"/>
    </row>
    <row r="499" ht="15">
      <c r="A499" s="530"/>
    </row>
    <row r="500" ht="15">
      <c r="A500" s="530"/>
    </row>
    <row r="501" ht="15">
      <c r="A501" s="530"/>
    </row>
    <row r="502" ht="15">
      <c r="A502" s="530"/>
    </row>
    <row r="503" ht="15">
      <c r="A503" s="530"/>
    </row>
    <row r="504" ht="15">
      <c r="A504" s="530"/>
    </row>
    <row r="505" ht="15">
      <c r="A505" s="530"/>
    </row>
    <row r="506" ht="15">
      <c r="A506" s="530"/>
    </row>
    <row r="507" ht="15">
      <c r="A507" s="530"/>
    </row>
    <row r="508" ht="15">
      <c r="A508" s="530"/>
    </row>
    <row r="509" ht="15">
      <c r="A509" s="530"/>
    </row>
    <row r="510" ht="15">
      <c r="A510" s="530"/>
    </row>
    <row r="511" ht="15">
      <c r="A511" s="530"/>
    </row>
    <row r="512" ht="15">
      <c r="A512" s="530"/>
    </row>
    <row r="513" ht="15">
      <c r="A513" s="530"/>
    </row>
    <row r="514" ht="15">
      <c r="A514" s="530"/>
    </row>
    <row r="515" ht="15">
      <c r="A515" s="530"/>
    </row>
    <row r="516" ht="15">
      <c r="A516" s="530"/>
    </row>
    <row r="517" ht="15">
      <c r="A517" s="530"/>
    </row>
    <row r="518" ht="15">
      <c r="A518" s="530"/>
    </row>
    <row r="519" ht="15">
      <c r="A519" s="530"/>
    </row>
    <row r="520" ht="15">
      <c r="A520" s="530"/>
    </row>
    <row r="521" ht="15">
      <c r="A521" s="530"/>
    </row>
    <row r="522" ht="15">
      <c r="A522" s="530"/>
    </row>
    <row r="523" ht="15">
      <c r="A523" s="530"/>
    </row>
    <row r="524" ht="15">
      <c r="A524" s="530"/>
    </row>
    <row r="525" ht="15">
      <c r="A525" s="530"/>
    </row>
    <row r="526" ht="15">
      <c r="A526" s="530"/>
    </row>
    <row r="527" ht="15">
      <c r="A527" s="530"/>
    </row>
    <row r="528" ht="15">
      <c r="A528" s="530"/>
    </row>
    <row r="529" ht="15">
      <c r="A529" s="530"/>
    </row>
    <row r="530" ht="15">
      <c r="A530" s="530"/>
    </row>
    <row r="531" ht="15">
      <c r="A531" s="530"/>
    </row>
    <row r="532" ht="15">
      <c r="A532" s="530"/>
    </row>
    <row r="533" ht="15">
      <c r="A533" s="530"/>
    </row>
    <row r="534" ht="15">
      <c r="A534" s="530"/>
    </row>
    <row r="535" ht="15">
      <c r="A535" s="530"/>
    </row>
    <row r="536" ht="15">
      <c r="A536" s="530"/>
    </row>
    <row r="537" ht="15">
      <c r="A537" s="530"/>
    </row>
    <row r="538" ht="15">
      <c r="A538" s="530"/>
    </row>
    <row r="539" ht="15">
      <c r="A539" s="530"/>
    </row>
    <row r="540" ht="15">
      <c r="A540" s="530"/>
    </row>
    <row r="541" ht="15">
      <c r="A541" s="530"/>
    </row>
    <row r="542" ht="15">
      <c r="A542" s="530"/>
    </row>
    <row r="543" ht="15">
      <c r="A543" s="530"/>
    </row>
    <row r="544" ht="15">
      <c r="A544" s="530"/>
    </row>
    <row r="545" ht="15">
      <c r="A545" s="530"/>
    </row>
    <row r="546" ht="15">
      <c r="A546" s="530"/>
    </row>
    <row r="547" ht="15">
      <c r="A547" s="530"/>
    </row>
    <row r="548" ht="15">
      <c r="A548" s="530"/>
    </row>
    <row r="549" ht="15">
      <c r="A549" s="530"/>
    </row>
    <row r="550" ht="15">
      <c r="A550" s="530"/>
    </row>
    <row r="551" ht="15">
      <c r="A551" s="530"/>
    </row>
    <row r="552" ht="15">
      <c r="A552" s="530"/>
    </row>
    <row r="553" ht="15">
      <c r="A553" s="530"/>
    </row>
    <row r="554" ht="15">
      <c r="A554" s="530"/>
    </row>
    <row r="555" ht="15">
      <c r="A555" s="530"/>
    </row>
    <row r="556" ht="15">
      <c r="A556" s="530"/>
    </row>
    <row r="557" ht="15">
      <c r="A557" s="530"/>
    </row>
    <row r="558" ht="15">
      <c r="A558" s="530"/>
    </row>
    <row r="559" ht="15">
      <c r="A559" s="530"/>
    </row>
    <row r="560" ht="15">
      <c r="A560" s="530"/>
    </row>
    <row r="561" ht="15">
      <c r="A561" s="530"/>
    </row>
    <row r="562" ht="15">
      <c r="A562" s="530"/>
    </row>
    <row r="563" ht="15">
      <c r="A563" s="530"/>
    </row>
    <row r="564" ht="15">
      <c r="A564" s="530"/>
    </row>
    <row r="565" ht="15">
      <c r="A565" s="530"/>
    </row>
    <row r="566" ht="15">
      <c r="A566" s="530"/>
    </row>
    <row r="567" ht="15">
      <c r="A567" s="530"/>
    </row>
    <row r="568" ht="15">
      <c r="A568" s="530"/>
    </row>
    <row r="569" ht="15">
      <c r="A569" s="530"/>
    </row>
    <row r="570" ht="15">
      <c r="A570" s="530"/>
    </row>
    <row r="571" ht="15">
      <c r="A571" s="530"/>
    </row>
    <row r="572" ht="15">
      <c r="A572" s="530"/>
    </row>
    <row r="573" ht="15">
      <c r="A573" s="530"/>
    </row>
    <row r="574" ht="15">
      <c r="A574" s="530"/>
    </row>
    <row r="575" ht="15">
      <c r="A575" s="530"/>
    </row>
    <row r="576" ht="15">
      <c r="A576" s="530"/>
    </row>
    <row r="577" ht="15">
      <c r="A577" s="530"/>
    </row>
    <row r="578" ht="15">
      <c r="A578" s="530"/>
    </row>
    <row r="579" ht="15">
      <c r="A579" s="530"/>
    </row>
    <row r="580" ht="15">
      <c r="A580" s="530"/>
    </row>
    <row r="581" ht="15">
      <c r="A581" s="530"/>
    </row>
    <row r="582" ht="15">
      <c r="A582" s="530"/>
    </row>
    <row r="583" ht="15">
      <c r="A583" s="530"/>
    </row>
    <row r="584" ht="15">
      <c r="A584" s="530"/>
    </row>
    <row r="585" ht="15">
      <c r="A585" s="530"/>
    </row>
    <row r="586" ht="15">
      <c r="A586" s="530"/>
    </row>
    <row r="587" ht="15">
      <c r="A587" s="530"/>
    </row>
    <row r="588" ht="15">
      <c r="A588" s="530"/>
    </row>
    <row r="589" ht="15">
      <c r="A589" s="530"/>
    </row>
    <row r="590" ht="15">
      <c r="A590" s="530"/>
    </row>
    <row r="591" ht="15">
      <c r="A591" s="530"/>
    </row>
    <row r="592" ht="15">
      <c r="A592" s="530"/>
    </row>
    <row r="593" ht="15">
      <c r="A593" s="530"/>
    </row>
    <row r="594" ht="15">
      <c r="A594" s="530"/>
    </row>
    <row r="595" ht="15">
      <c r="A595" s="530"/>
    </row>
    <row r="596" ht="15">
      <c r="A596" s="530"/>
    </row>
    <row r="597" ht="15">
      <c r="A597" s="530"/>
    </row>
    <row r="598" ht="15">
      <c r="A598" s="530"/>
    </row>
    <row r="599" ht="15">
      <c r="A599" s="530"/>
    </row>
    <row r="600" ht="15">
      <c r="A600" s="530"/>
    </row>
    <row r="601" ht="15">
      <c r="A601" s="530"/>
    </row>
    <row r="602" ht="15">
      <c r="A602" s="530"/>
    </row>
    <row r="603" ht="15">
      <c r="A603" s="530"/>
    </row>
    <row r="604" ht="15">
      <c r="A604" s="530"/>
    </row>
    <row r="605" ht="15">
      <c r="A605" s="530"/>
    </row>
    <row r="606" ht="15">
      <c r="A606" s="530"/>
    </row>
    <row r="607" ht="15">
      <c r="A607" s="530"/>
    </row>
    <row r="608" ht="15">
      <c r="A608" s="530"/>
    </row>
    <row r="609" ht="15">
      <c r="A609" s="530"/>
    </row>
    <row r="610" ht="15">
      <c r="A610" s="530"/>
    </row>
    <row r="611" ht="15">
      <c r="A611" s="530"/>
    </row>
    <row r="612" ht="15">
      <c r="A612" s="530"/>
    </row>
    <row r="613" ht="15">
      <c r="A613" s="530"/>
    </row>
    <row r="614" ht="15">
      <c r="A614" s="530"/>
    </row>
    <row r="615" ht="15">
      <c r="A615" s="530"/>
    </row>
    <row r="616" ht="15">
      <c r="A616" s="530"/>
    </row>
    <row r="617" ht="15">
      <c r="A617" s="530"/>
    </row>
    <row r="618" ht="15">
      <c r="A618" s="530"/>
    </row>
    <row r="619" ht="15">
      <c r="A619" s="530"/>
    </row>
    <row r="620" ht="15">
      <c r="A620" s="530"/>
    </row>
    <row r="621" ht="15">
      <c r="A621" s="530"/>
    </row>
    <row r="622" ht="15">
      <c r="A622" s="530"/>
    </row>
    <row r="623" ht="15">
      <c r="A623" s="530"/>
    </row>
    <row r="624" ht="15">
      <c r="A624" s="530"/>
    </row>
    <row r="625" ht="15">
      <c r="A625" s="530"/>
    </row>
    <row r="626" ht="15">
      <c r="A626" s="530"/>
    </row>
    <row r="627" ht="15">
      <c r="A627" s="530"/>
    </row>
    <row r="628" ht="15">
      <c r="A628" s="530"/>
    </row>
    <row r="629" ht="15">
      <c r="A629" s="530"/>
    </row>
    <row r="630" ht="15">
      <c r="A630" s="530"/>
    </row>
    <row r="631" ht="15">
      <c r="A631" s="530"/>
    </row>
    <row r="632" ht="15">
      <c r="A632" s="530"/>
    </row>
    <row r="633" ht="15">
      <c r="A633" s="530"/>
    </row>
    <row r="634" ht="15">
      <c r="A634" s="530"/>
    </row>
    <row r="635" ht="15">
      <c r="A635" s="530"/>
    </row>
    <row r="636" ht="15">
      <c r="A636" s="530"/>
    </row>
    <row r="637" ht="15">
      <c r="A637" s="530"/>
    </row>
    <row r="638" ht="15">
      <c r="A638" s="530"/>
    </row>
    <row r="639" ht="15">
      <c r="A639" s="530"/>
    </row>
    <row r="640" ht="15">
      <c r="A640" s="530"/>
    </row>
    <row r="641" ht="15">
      <c r="A641" s="530"/>
    </row>
    <row r="642" ht="15">
      <c r="A642" s="530"/>
    </row>
    <row r="643" ht="15">
      <c r="A643" s="530"/>
    </row>
    <row r="644" ht="15">
      <c r="A644" s="530"/>
    </row>
    <row r="645" ht="15">
      <c r="A645" s="530"/>
    </row>
    <row r="646" ht="15">
      <c r="A646" s="530"/>
    </row>
    <row r="647" ht="15">
      <c r="A647" s="530"/>
    </row>
    <row r="648" ht="15">
      <c r="A648" s="530"/>
    </row>
    <row r="649" ht="15">
      <c r="A649" s="530"/>
    </row>
    <row r="650" ht="15">
      <c r="A650" s="530"/>
    </row>
    <row r="651" ht="15">
      <c r="A651" s="530"/>
    </row>
    <row r="652" ht="15">
      <c r="A652" s="530"/>
    </row>
    <row r="653" ht="15">
      <c r="A653" s="530"/>
    </row>
    <row r="654" ht="15">
      <c r="A654" s="530"/>
    </row>
    <row r="655" ht="15">
      <c r="A655" s="530"/>
    </row>
    <row r="656" ht="15">
      <c r="A656" s="530"/>
    </row>
    <row r="657" ht="15">
      <c r="A657" s="530"/>
    </row>
    <row r="658" ht="15">
      <c r="A658" s="530"/>
    </row>
    <row r="659" ht="15">
      <c r="A659" s="530"/>
    </row>
    <row r="660" ht="15">
      <c r="A660" s="530"/>
    </row>
    <row r="661" ht="15">
      <c r="A661" s="530"/>
    </row>
    <row r="662" ht="15">
      <c r="A662" s="530"/>
    </row>
    <row r="663" ht="15">
      <c r="A663" s="530"/>
    </row>
    <row r="664" ht="15">
      <c r="A664" s="530"/>
    </row>
    <row r="665" ht="15">
      <c r="A665" s="530"/>
    </row>
    <row r="666" ht="15">
      <c r="A666" s="530"/>
    </row>
    <row r="667" ht="15">
      <c r="A667" s="530"/>
    </row>
    <row r="668" ht="15">
      <c r="A668" s="530"/>
    </row>
    <row r="669" ht="15">
      <c r="A669" s="530"/>
    </row>
    <row r="670" ht="15">
      <c r="A670" s="530"/>
    </row>
    <row r="671" ht="15">
      <c r="A671" s="530"/>
    </row>
    <row r="672" ht="15">
      <c r="A672" s="530"/>
    </row>
    <row r="673" ht="15">
      <c r="A673" s="530"/>
    </row>
    <row r="674" ht="15">
      <c r="A674" s="530"/>
    </row>
    <row r="675" ht="15">
      <c r="A675" s="530"/>
    </row>
    <row r="676" ht="15">
      <c r="A676" s="530"/>
    </row>
    <row r="677" ht="15">
      <c r="A677" s="530"/>
    </row>
    <row r="678" ht="15">
      <c r="A678" s="530"/>
    </row>
    <row r="679" ht="15">
      <c r="A679" s="530"/>
    </row>
    <row r="680" ht="15">
      <c r="A680" s="530"/>
    </row>
    <row r="681" ht="15">
      <c r="A681" s="530"/>
    </row>
    <row r="682" ht="15">
      <c r="A682" s="530"/>
    </row>
    <row r="683" ht="15">
      <c r="A683" s="530"/>
    </row>
    <row r="684" ht="15">
      <c r="A684" s="530"/>
    </row>
    <row r="685" ht="15">
      <c r="A685" s="530"/>
    </row>
    <row r="686" ht="15">
      <c r="A686" s="530"/>
    </row>
    <row r="687" ht="15">
      <c r="A687" s="530"/>
    </row>
    <row r="688" ht="15">
      <c r="A688" s="530"/>
    </row>
    <row r="689" ht="15">
      <c r="A689" s="530"/>
    </row>
    <row r="690" ht="15">
      <c r="A690" s="530"/>
    </row>
    <row r="691" ht="15">
      <c r="A691" s="530"/>
    </row>
    <row r="692" ht="15">
      <c r="A692" s="530"/>
    </row>
    <row r="693" ht="15">
      <c r="A693" s="530"/>
    </row>
    <row r="694" ht="15">
      <c r="A694" s="530"/>
    </row>
    <row r="695" ht="15">
      <c r="A695" s="530"/>
    </row>
    <row r="696" ht="15">
      <c r="A696" s="530"/>
    </row>
    <row r="697" ht="15">
      <c r="A697" s="530"/>
    </row>
    <row r="698" ht="15">
      <c r="A698" s="530"/>
    </row>
    <row r="699" ht="15">
      <c r="A699" s="530"/>
    </row>
    <row r="700" ht="15">
      <c r="A700" s="530"/>
    </row>
    <row r="701" ht="15">
      <c r="A701" s="530"/>
    </row>
    <row r="702" ht="15">
      <c r="A702" s="530"/>
    </row>
    <row r="703" ht="15">
      <c r="A703" s="530"/>
    </row>
    <row r="704" ht="15">
      <c r="A704" s="530"/>
    </row>
    <row r="705" ht="15">
      <c r="A705" s="530"/>
    </row>
    <row r="706" ht="15">
      <c r="A706" s="530"/>
    </row>
    <row r="707" ht="15">
      <c r="A707" s="530"/>
    </row>
    <row r="708" ht="15">
      <c r="A708" s="530"/>
    </row>
    <row r="709" ht="15">
      <c r="A709" s="530"/>
    </row>
    <row r="710" ht="15">
      <c r="A710" s="530"/>
    </row>
    <row r="711" ht="15">
      <c r="A711" s="530"/>
    </row>
    <row r="712" ht="15">
      <c r="A712" s="530"/>
    </row>
    <row r="713" ht="15">
      <c r="A713" s="530"/>
    </row>
    <row r="714" ht="15">
      <c r="A714" s="530"/>
    </row>
    <row r="715" ht="15">
      <c r="A715" s="530"/>
    </row>
    <row r="716" ht="15">
      <c r="A716" s="530"/>
    </row>
    <row r="717" ht="15">
      <c r="A717" s="530"/>
    </row>
    <row r="718" ht="15">
      <c r="A718" s="530"/>
    </row>
    <row r="719" ht="15">
      <c r="A719" s="530"/>
    </row>
    <row r="720" ht="15">
      <c r="A720" s="530"/>
    </row>
    <row r="721" ht="15">
      <c r="A721" s="530"/>
    </row>
    <row r="722" ht="15">
      <c r="A722" s="530"/>
    </row>
    <row r="723" ht="15">
      <c r="A723" s="530"/>
    </row>
    <row r="724" ht="15">
      <c r="A724" s="530"/>
    </row>
    <row r="725" ht="15">
      <c r="A725" s="530"/>
    </row>
    <row r="726" ht="15">
      <c r="A726" s="530"/>
    </row>
    <row r="727" ht="15">
      <c r="A727" s="530"/>
    </row>
    <row r="728" ht="15">
      <c r="A728" s="530"/>
    </row>
    <row r="729" ht="15">
      <c r="A729" s="530"/>
    </row>
    <row r="730" ht="15">
      <c r="A730" s="530"/>
    </row>
    <row r="731" ht="15">
      <c r="A731" s="530"/>
    </row>
    <row r="732" ht="15">
      <c r="A732" s="530"/>
    </row>
    <row r="733" ht="15">
      <c r="A733" s="530"/>
    </row>
    <row r="734" ht="15">
      <c r="A734" s="530"/>
    </row>
    <row r="735" ht="15">
      <c r="A735" s="530"/>
    </row>
    <row r="736" ht="15">
      <c r="A736" s="530"/>
    </row>
    <row r="737" ht="15">
      <c r="A737" s="530"/>
    </row>
    <row r="738" ht="15">
      <c r="A738" s="530"/>
    </row>
    <row r="739" ht="15">
      <c r="A739" s="530"/>
    </row>
    <row r="740" ht="15">
      <c r="A740" s="530"/>
    </row>
    <row r="741" ht="15">
      <c r="A741" s="530"/>
    </row>
    <row r="742" ht="15">
      <c r="A742" s="530"/>
    </row>
    <row r="743" ht="15">
      <c r="A743" s="530"/>
    </row>
    <row r="744" ht="15">
      <c r="A744" s="530"/>
    </row>
    <row r="745" ht="15">
      <c r="A745" s="530"/>
    </row>
    <row r="746" ht="15">
      <c r="A746" s="530"/>
    </row>
    <row r="747" ht="15">
      <c r="A747" s="530"/>
    </row>
    <row r="748" ht="15">
      <c r="A748" s="530"/>
    </row>
    <row r="749" ht="15">
      <c r="A749" s="530"/>
    </row>
    <row r="750" ht="15">
      <c r="A750" s="530"/>
    </row>
    <row r="751" ht="15">
      <c r="A751" s="530"/>
    </row>
    <row r="752" ht="15">
      <c r="A752" s="530"/>
    </row>
    <row r="753" ht="15">
      <c r="A753" s="530"/>
    </row>
    <row r="754" ht="15">
      <c r="A754" s="530"/>
    </row>
    <row r="755" ht="15">
      <c r="A755" s="530"/>
    </row>
    <row r="756" ht="15">
      <c r="A756" s="530"/>
    </row>
    <row r="757" ht="15">
      <c r="A757" s="530"/>
    </row>
    <row r="758" ht="15">
      <c r="A758" s="530"/>
    </row>
    <row r="759" ht="15">
      <c r="A759" s="530"/>
    </row>
    <row r="760" ht="15">
      <c r="A760" s="530"/>
    </row>
    <row r="761" ht="15">
      <c r="A761" s="530"/>
    </row>
    <row r="762" ht="15">
      <c r="A762" s="530"/>
    </row>
    <row r="763" ht="15">
      <c r="A763" s="530"/>
    </row>
    <row r="764" ht="15">
      <c r="A764" s="530"/>
    </row>
    <row r="765" ht="15">
      <c r="A765" s="530"/>
    </row>
    <row r="766" ht="15">
      <c r="A766" s="530"/>
    </row>
    <row r="767" ht="15">
      <c r="A767" s="530"/>
    </row>
    <row r="768" ht="15">
      <c r="A768" s="530"/>
    </row>
    <row r="769" ht="15">
      <c r="A769" s="530"/>
    </row>
    <row r="770" ht="15">
      <c r="A770" s="530"/>
    </row>
    <row r="771" ht="15">
      <c r="A771" s="530"/>
    </row>
    <row r="772" ht="15">
      <c r="A772" s="530"/>
    </row>
    <row r="773" ht="15">
      <c r="A773" s="530"/>
    </row>
    <row r="774" ht="15">
      <c r="A774" s="530"/>
    </row>
    <row r="775" ht="15">
      <c r="A775" s="530"/>
    </row>
    <row r="776" ht="15">
      <c r="A776" s="530"/>
    </row>
    <row r="777" ht="15">
      <c r="A777" s="530"/>
    </row>
    <row r="778" ht="15">
      <c r="A778" s="530"/>
    </row>
    <row r="779" ht="15">
      <c r="A779" s="530"/>
    </row>
    <row r="780" ht="15">
      <c r="A780" s="530"/>
    </row>
    <row r="781" ht="15">
      <c r="A781" s="530"/>
    </row>
    <row r="782" ht="15">
      <c r="A782" s="530"/>
    </row>
    <row r="783" ht="15">
      <c r="A783" s="530"/>
    </row>
    <row r="784" ht="15">
      <c r="A784" s="530"/>
    </row>
    <row r="785" ht="15">
      <c r="A785" s="530"/>
    </row>
    <row r="786" ht="15">
      <c r="A786" s="530"/>
    </row>
    <row r="787" ht="15">
      <c r="A787" s="530"/>
    </row>
    <row r="788" ht="15">
      <c r="A788" s="530"/>
    </row>
    <row r="789" ht="15">
      <c r="A789" s="530"/>
    </row>
    <row r="790" ht="15">
      <c r="A790" s="530"/>
    </row>
    <row r="791" ht="15">
      <c r="A791" s="530"/>
    </row>
    <row r="792" ht="15">
      <c r="A792" s="530"/>
    </row>
    <row r="793" ht="15">
      <c r="A793" s="530"/>
    </row>
    <row r="794" ht="15">
      <c r="A794" s="530"/>
    </row>
    <row r="795" ht="15">
      <c r="A795" s="530"/>
    </row>
    <row r="796" ht="15">
      <c r="A796" s="530"/>
    </row>
    <row r="797" ht="15">
      <c r="A797" s="530"/>
    </row>
    <row r="798" ht="15">
      <c r="A798" s="530"/>
    </row>
    <row r="799" ht="15">
      <c r="A799" s="530"/>
    </row>
    <row r="800" ht="15">
      <c r="A800" s="530"/>
    </row>
    <row r="801" ht="15">
      <c r="A801" s="530"/>
    </row>
    <row r="802" ht="15">
      <c r="A802" s="530"/>
    </row>
    <row r="803" ht="15">
      <c r="A803" s="530"/>
    </row>
    <row r="804" ht="15">
      <c r="A804" s="530"/>
    </row>
    <row r="805" ht="15">
      <c r="A805" s="530"/>
    </row>
    <row r="806" ht="15">
      <c r="A806" s="530"/>
    </row>
    <row r="807" ht="15">
      <c r="A807" s="530"/>
    </row>
    <row r="808" ht="15">
      <c r="A808" s="530"/>
    </row>
    <row r="809" ht="15">
      <c r="A809" s="530"/>
    </row>
    <row r="810" ht="15">
      <c r="A810" s="530"/>
    </row>
    <row r="811" ht="15">
      <c r="A811" s="530"/>
    </row>
    <row r="812" ht="15">
      <c r="A812" s="530"/>
    </row>
    <row r="813" ht="15">
      <c r="A813" s="530"/>
    </row>
    <row r="814" ht="15">
      <c r="A814" s="530"/>
    </row>
    <row r="815" ht="15">
      <c r="A815" s="530"/>
    </row>
    <row r="816" ht="15">
      <c r="A816" s="530"/>
    </row>
    <row r="817" ht="15">
      <c r="A817" s="530"/>
    </row>
    <row r="818" ht="15">
      <c r="A818" s="530"/>
    </row>
    <row r="819" ht="15">
      <c r="A819" s="530"/>
    </row>
    <row r="820" ht="15">
      <c r="A820" s="530"/>
    </row>
    <row r="821" ht="15">
      <c r="A821" s="530"/>
    </row>
    <row r="822" ht="15">
      <c r="A822" s="530"/>
    </row>
    <row r="823" ht="15">
      <c r="A823" s="530"/>
    </row>
    <row r="824" ht="15">
      <c r="A824" s="530"/>
    </row>
    <row r="825" ht="15">
      <c r="A825" s="530"/>
    </row>
    <row r="826" ht="15">
      <c r="A826" s="530"/>
    </row>
    <row r="827" ht="15">
      <c r="A827" s="530"/>
    </row>
    <row r="828" ht="15">
      <c r="A828" s="530"/>
    </row>
    <row r="829" ht="15">
      <c r="A829" s="530"/>
    </row>
    <row r="830" ht="15">
      <c r="A830" s="530"/>
    </row>
    <row r="831" ht="15">
      <c r="A831" s="530"/>
    </row>
    <row r="832" ht="15">
      <c r="A832" s="530"/>
    </row>
    <row r="833" ht="15">
      <c r="A833" s="530"/>
    </row>
    <row r="834" ht="15">
      <c r="A834" s="530"/>
    </row>
    <row r="835" ht="15">
      <c r="A835" s="530"/>
    </row>
    <row r="836" ht="15">
      <c r="A836" s="530"/>
    </row>
    <row r="837" ht="15">
      <c r="A837" s="530"/>
    </row>
    <row r="838" ht="15">
      <c r="A838" s="530"/>
    </row>
    <row r="839" ht="15">
      <c r="A839" s="530"/>
    </row>
    <row r="840" ht="15">
      <c r="A840" s="530"/>
    </row>
    <row r="841" ht="15">
      <c r="A841" s="530"/>
    </row>
    <row r="842" ht="15">
      <c r="A842" s="530"/>
    </row>
    <row r="843" ht="15">
      <c r="A843" s="530"/>
    </row>
    <row r="844" ht="15">
      <c r="A844" s="530"/>
    </row>
    <row r="845" ht="15">
      <c r="A845" s="530"/>
    </row>
    <row r="846" ht="15">
      <c r="A846" s="530"/>
    </row>
    <row r="847" ht="15">
      <c r="A847" s="530"/>
    </row>
    <row r="848" ht="15">
      <c r="A848" s="530"/>
    </row>
    <row r="849" ht="15">
      <c r="A849" s="530"/>
    </row>
    <row r="850" ht="15">
      <c r="A850" s="530"/>
    </row>
    <row r="851" ht="15">
      <c r="A851" s="530"/>
    </row>
    <row r="852" ht="15">
      <c r="A852" s="530"/>
    </row>
    <row r="853" ht="15">
      <c r="A853" s="530"/>
    </row>
  </sheetData>
  <sheetProtection/>
  <mergeCells count="5">
    <mergeCell ref="G3:G5"/>
    <mergeCell ref="A10:A11"/>
    <mergeCell ref="A8:G8"/>
    <mergeCell ref="A6:G6"/>
    <mergeCell ref="A7:G7"/>
  </mergeCells>
  <conditionalFormatting sqref="D49 G49 G1:G3 H1:IV65536 B1:F5 A50:G65536 A1:A9 A12:A47 A49 B9:G46">
    <cfRule type="cellIs" priority="1" dxfId="21" operator="equal" stopIfTrue="1">
      <formula>0</formula>
    </cfRule>
  </conditionalFormatting>
  <printOptions horizontalCentered="1"/>
  <pageMargins left="0.4724409448818898" right="0.3937007874015748" top="0.31496062992125984" bottom="0.5118110236220472" header="0.2755905511811024" footer="0.15748031496062992"/>
  <pageSetup fitToHeight="1" fitToWidth="1" horizontalDpi="600" verticalDpi="600" orientation="landscape" paperSize="9" scale="69" r:id="rId1"/>
  <headerFooter alignWithMargins="0">
    <oddFooter>&amp;R&amp;"Times New Roman,Regular"Стр. &amp;P</oddFooter>
  </headerFooter>
  <rowBreaks count="1" manualBreakCount="1">
    <brk id="3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showGridLines="0" zoomScalePageLayoutView="0" workbookViewId="0" topLeftCell="A1">
      <pane xSplit="1" ySplit="13" topLeftCell="B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23" sqref="A23"/>
    </sheetView>
  </sheetViews>
  <sheetFormatPr defaultColWidth="9.00390625" defaultRowHeight="12.75"/>
  <cols>
    <col min="1" max="1" width="41.75390625" style="403" customWidth="1"/>
    <col min="2" max="16" width="12.75390625" style="446" customWidth="1"/>
    <col min="17" max="17" width="9.875" style="403" bestFit="1" customWidth="1"/>
    <col min="18" max="16384" width="9.125" style="403" customWidth="1"/>
  </cols>
  <sheetData>
    <row r="1" spans="1:16" ht="15">
      <c r="A1" s="9" t="str">
        <f>титул!$C$2</f>
        <v>СОЛАР ПАУЪР ПАРК ООД</v>
      </c>
      <c r="P1" s="447" t="s">
        <v>61</v>
      </c>
    </row>
    <row r="2" spans="1:16" ht="15">
      <c r="A2" s="448" t="s">
        <v>833</v>
      </c>
      <c r="E2" s="449"/>
      <c r="F2" s="449"/>
      <c r="G2" s="449"/>
      <c r="H2" s="449"/>
      <c r="I2" s="449"/>
      <c r="J2" s="449"/>
      <c r="K2" s="449"/>
      <c r="L2" s="449"/>
      <c r="M2" s="449"/>
      <c r="N2" s="450" t="s">
        <v>835</v>
      </c>
      <c r="P2" s="451" t="s">
        <v>836</v>
      </c>
    </row>
    <row r="3" spans="1:16" ht="15">
      <c r="A3" s="9" t="str">
        <f>титул!$C$4</f>
        <v>ПЛОВДИВ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52" t="str">
        <f>титул!$C$6</f>
        <v>201262185</v>
      </c>
      <c r="P3" s="671" t="str">
        <f>титул!$C$8</f>
        <v>произв. и пренос на ел.енергия</v>
      </c>
    </row>
    <row r="4" spans="1:16" ht="15.75" customHeight="1">
      <c r="A4" s="448" t="s">
        <v>839</v>
      </c>
      <c r="B4" s="453"/>
      <c r="C4" s="453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P4" s="671"/>
    </row>
    <row r="5" spans="1:16" ht="19.5" customHeight="1">
      <c r="A5" s="670" t="s">
        <v>444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</row>
    <row r="6" spans="1:16" ht="12.75" customHeight="1">
      <c r="A6" s="115" t="str">
        <f>CONCATENATE("на"," ",титул!$C$2)</f>
        <v>на СОЛАР ПАУЪР ПАРК ООД</v>
      </c>
      <c r="B6" s="454"/>
      <c r="C6" s="454"/>
      <c r="D6" s="454"/>
      <c r="E6" s="454"/>
      <c r="F6" s="454"/>
      <c r="G6" s="429"/>
      <c r="H6" s="429"/>
      <c r="I6" s="454"/>
      <c r="J6" s="454"/>
      <c r="K6" s="454"/>
      <c r="L6" s="454"/>
      <c r="M6" s="454"/>
      <c r="N6" s="454"/>
      <c r="O6" s="454"/>
      <c r="P6" s="454"/>
    </row>
    <row r="7" spans="1:16" ht="10.5" customHeight="1">
      <c r="A7" s="115" t="str">
        <f>CONCATENATE("към"," ",титул!$C$10)</f>
        <v>към 30.06.2021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</row>
    <row r="8" spans="1:16" ht="12" customHeight="1" thickBot="1">
      <c r="A8" s="455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7" t="s">
        <v>1044</v>
      </c>
    </row>
    <row r="9" spans="1:16" s="458" customFormat="1" ht="10.5" customHeight="1">
      <c r="A9" s="614"/>
      <c r="B9" s="672" t="s">
        <v>445</v>
      </c>
      <c r="C9" s="673"/>
      <c r="D9" s="673"/>
      <c r="E9" s="674"/>
      <c r="F9" s="672" t="s">
        <v>446</v>
      </c>
      <c r="G9" s="674"/>
      <c r="H9" s="675" t="s">
        <v>447</v>
      </c>
      <c r="I9" s="672" t="s">
        <v>976</v>
      </c>
      <c r="J9" s="673"/>
      <c r="K9" s="673"/>
      <c r="L9" s="673"/>
      <c r="M9" s="673"/>
      <c r="N9" s="673"/>
      <c r="O9" s="615"/>
      <c r="P9" s="616"/>
    </row>
    <row r="10" spans="1:16" s="458" customFormat="1" ht="15.75" customHeight="1">
      <c r="A10" s="617" t="s">
        <v>975</v>
      </c>
      <c r="B10" s="459" t="s">
        <v>979</v>
      </c>
      <c r="C10" s="459" t="s">
        <v>977</v>
      </c>
      <c r="D10" s="459" t="s">
        <v>978</v>
      </c>
      <c r="E10" s="459" t="s">
        <v>982</v>
      </c>
      <c r="F10" s="459"/>
      <c r="G10" s="459"/>
      <c r="H10" s="676"/>
      <c r="I10" s="460" t="s">
        <v>979</v>
      </c>
      <c r="J10" s="460" t="s">
        <v>980</v>
      </c>
      <c r="K10" s="460" t="s">
        <v>981</v>
      </c>
      <c r="L10" s="460" t="s">
        <v>982</v>
      </c>
      <c r="M10" s="677" t="s">
        <v>446</v>
      </c>
      <c r="N10" s="678"/>
      <c r="O10" s="679" t="s">
        <v>448</v>
      </c>
      <c r="P10" s="682" t="s">
        <v>449</v>
      </c>
    </row>
    <row r="11" spans="1:16" s="458" customFormat="1" ht="15.75" customHeight="1">
      <c r="A11" s="617"/>
      <c r="B11" s="461" t="s">
        <v>989</v>
      </c>
      <c r="C11" s="459" t="s">
        <v>984</v>
      </c>
      <c r="D11" s="459" t="s">
        <v>985</v>
      </c>
      <c r="E11" s="461" t="s">
        <v>810</v>
      </c>
      <c r="F11" s="459" t="s">
        <v>987</v>
      </c>
      <c r="G11" s="459" t="s">
        <v>988</v>
      </c>
      <c r="H11" s="676"/>
      <c r="I11" s="459" t="s">
        <v>989</v>
      </c>
      <c r="J11" s="459" t="s">
        <v>985</v>
      </c>
      <c r="K11" s="459" t="s">
        <v>985</v>
      </c>
      <c r="L11" s="459" t="s">
        <v>810</v>
      </c>
      <c r="M11" s="459" t="s">
        <v>987</v>
      </c>
      <c r="N11" s="459" t="s">
        <v>988</v>
      </c>
      <c r="O11" s="680"/>
      <c r="P11" s="683"/>
    </row>
    <row r="12" spans="1:16" s="458" customFormat="1" ht="15.75" customHeight="1">
      <c r="A12" s="617"/>
      <c r="B12" s="462" t="s">
        <v>810</v>
      </c>
      <c r="C12" s="463" t="s">
        <v>810</v>
      </c>
      <c r="D12" s="463" t="s">
        <v>810</v>
      </c>
      <c r="E12" s="464" t="s">
        <v>990</v>
      </c>
      <c r="F12" s="463"/>
      <c r="G12" s="463"/>
      <c r="H12" s="465" t="s">
        <v>991</v>
      </c>
      <c r="I12" s="466" t="s">
        <v>810</v>
      </c>
      <c r="J12" s="463" t="s">
        <v>810</v>
      </c>
      <c r="K12" s="463" t="s">
        <v>810</v>
      </c>
      <c r="L12" s="465" t="s">
        <v>992</v>
      </c>
      <c r="M12" s="466"/>
      <c r="N12" s="466"/>
      <c r="O12" s="681"/>
      <c r="P12" s="684"/>
    </row>
    <row r="13" spans="1:17" s="458" customFormat="1" ht="10.5" customHeight="1" thickBot="1">
      <c r="A13" s="618" t="s">
        <v>845</v>
      </c>
      <c r="B13" s="619" t="s">
        <v>995</v>
      </c>
      <c r="C13" s="619" t="s">
        <v>996</v>
      </c>
      <c r="D13" s="619" t="s">
        <v>997</v>
      </c>
      <c r="E13" s="619" t="s">
        <v>998</v>
      </c>
      <c r="F13" s="619" t="s">
        <v>999</v>
      </c>
      <c r="G13" s="619" t="s">
        <v>1000</v>
      </c>
      <c r="H13" s="619" t="s">
        <v>1001</v>
      </c>
      <c r="I13" s="619" t="s">
        <v>1002</v>
      </c>
      <c r="J13" s="619" t="s">
        <v>1003</v>
      </c>
      <c r="K13" s="619" t="s">
        <v>1004</v>
      </c>
      <c r="L13" s="619" t="s">
        <v>1005</v>
      </c>
      <c r="M13" s="619" t="s">
        <v>1006</v>
      </c>
      <c r="N13" s="619" t="s">
        <v>1007</v>
      </c>
      <c r="O13" s="619" t="s">
        <v>1008</v>
      </c>
      <c r="P13" s="620" t="s">
        <v>1009</v>
      </c>
      <c r="Q13" s="467"/>
    </row>
    <row r="14" spans="1:16" s="468" customFormat="1" ht="13.5" customHeight="1">
      <c r="A14" s="621" t="s">
        <v>563</v>
      </c>
      <c r="B14" s="612"/>
      <c r="C14" s="612"/>
      <c r="D14" s="612"/>
      <c r="E14" s="613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22"/>
    </row>
    <row r="15" spans="1:16" s="468" customFormat="1" ht="12">
      <c r="A15" s="623" t="s">
        <v>450</v>
      </c>
      <c r="B15" s="431"/>
      <c r="C15" s="431"/>
      <c r="D15" s="431"/>
      <c r="E15" s="540">
        <f>B15+C15-D15</f>
        <v>0</v>
      </c>
      <c r="F15" s="431"/>
      <c r="G15" s="431"/>
      <c r="H15" s="540">
        <f>E15+F15-G15</f>
        <v>0</v>
      </c>
      <c r="I15" s="431"/>
      <c r="J15" s="431"/>
      <c r="K15" s="431"/>
      <c r="L15" s="540">
        <f aca="true" t="shared" si="0" ref="L15:L38">I15+J15-K15</f>
        <v>0</v>
      </c>
      <c r="M15" s="431"/>
      <c r="N15" s="431"/>
      <c r="O15" s="540">
        <f>L15+M15-N15</f>
        <v>0</v>
      </c>
      <c r="P15" s="560">
        <f>H15-O15</f>
        <v>0</v>
      </c>
    </row>
    <row r="16" spans="1:16" s="468" customFormat="1" ht="22.5">
      <c r="A16" s="623" t="s">
        <v>451</v>
      </c>
      <c r="B16" s="431"/>
      <c r="C16" s="431"/>
      <c r="D16" s="431"/>
      <c r="E16" s="540">
        <f aca="true" t="shared" si="1" ref="E16:E38">B16+C16-D16</f>
        <v>0</v>
      </c>
      <c r="F16" s="431"/>
      <c r="G16" s="431"/>
      <c r="H16" s="540">
        <f aca="true" t="shared" si="2" ref="H16:H38">E16+F16-G16</f>
        <v>0</v>
      </c>
      <c r="I16" s="431">
        <v>0</v>
      </c>
      <c r="J16" s="431"/>
      <c r="K16" s="431"/>
      <c r="L16" s="540">
        <f t="shared" si="0"/>
        <v>0</v>
      </c>
      <c r="M16" s="431"/>
      <c r="N16" s="431"/>
      <c r="O16" s="540">
        <f aca="true" t="shared" si="3" ref="O16:O38">L16+M16-N16</f>
        <v>0</v>
      </c>
      <c r="P16" s="560">
        <f aca="true" t="shared" si="4" ref="P16:P38">H16-O16</f>
        <v>0</v>
      </c>
    </row>
    <row r="17" spans="1:16" s="468" customFormat="1" ht="12">
      <c r="A17" s="623" t="s">
        <v>452</v>
      </c>
      <c r="B17" s="431"/>
      <c r="C17" s="431"/>
      <c r="D17" s="431"/>
      <c r="E17" s="540">
        <f t="shared" si="1"/>
        <v>0</v>
      </c>
      <c r="F17" s="431"/>
      <c r="G17" s="431"/>
      <c r="H17" s="540">
        <f t="shared" si="2"/>
        <v>0</v>
      </c>
      <c r="I17" s="431"/>
      <c r="J17" s="431"/>
      <c r="K17" s="431"/>
      <c r="L17" s="540">
        <f t="shared" si="0"/>
        <v>0</v>
      </c>
      <c r="M17" s="431"/>
      <c r="N17" s="431"/>
      <c r="O17" s="540">
        <f t="shared" si="3"/>
        <v>0</v>
      </c>
      <c r="P17" s="560">
        <f t="shared" si="4"/>
        <v>0</v>
      </c>
    </row>
    <row r="18" spans="1:16" s="468" customFormat="1" ht="22.5">
      <c r="A18" s="623" t="s">
        <v>453</v>
      </c>
      <c r="B18" s="431"/>
      <c r="C18" s="431"/>
      <c r="D18" s="431"/>
      <c r="E18" s="540">
        <f t="shared" si="1"/>
        <v>0</v>
      </c>
      <c r="F18" s="431"/>
      <c r="G18" s="431"/>
      <c r="H18" s="540">
        <f t="shared" si="2"/>
        <v>0</v>
      </c>
      <c r="I18" s="431"/>
      <c r="J18" s="431"/>
      <c r="K18" s="431"/>
      <c r="L18" s="540">
        <f t="shared" si="0"/>
        <v>0</v>
      </c>
      <c r="M18" s="431"/>
      <c r="N18" s="431"/>
      <c r="O18" s="540">
        <f t="shared" si="3"/>
        <v>0</v>
      </c>
      <c r="P18" s="560">
        <f t="shared" si="4"/>
        <v>0</v>
      </c>
    </row>
    <row r="19" spans="1:16" s="468" customFormat="1" ht="12" customHeight="1">
      <c r="A19" s="624" t="s">
        <v>471</v>
      </c>
      <c r="B19" s="540">
        <f>SUM(B15:B18)</f>
        <v>0</v>
      </c>
      <c r="C19" s="540">
        <f aca="true" t="shared" si="5" ref="C19:N19">SUM(C15:C18)</f>
        <v>0</v>
      </c>
      <c r="D19" s="540">
        <f t="shared" si="5"/>
        <v>0</v>
      </c>
      <c r="E19" s="540">
        <f t="shared" si="1"/>
        <v>0</v>
      </c>
      <c r="F19" s="540">
        <f t="shared" si="5"/>
        <v>0</v>
      </c>
      <c r="G19" s="540">
        <f t="shared" si="5"/>
        <v>0</v>
      </c>
      <c r="H19" s="540">
        <f t="shared" si="2"/>
        <v>0</v>
      </c>
      <c r="I19" s="540">
        <f t="shared" si="5"/>
        <v>0</v>
      </c>
      <c r="J19" s="540">
        <f t="shared" si="5"/>
        <v>0</v>
      </c>
      <c r="K19" s="540">
        <f t="shared" si="5"/>
        <v>0</v>
      </c>
      <c r="L19" s="540">
        <f t="shared" si="0"/>
        <v>0</v>
      </c>
      <c r="M19" s="540">
        <f t="shared" si="5"/>
        <v>0</v>
      </c>
      <c r="N19" s="540">
        <f t="shared" si="5"/>
        <v>0</v>
      </c>
      <c r="O19" s="540">
        <f t="shared" si="3"/>
        <v>0</v>
      </c>
      <c r="P19" s="560">
        <f t="shared" si="4"/>
        <v>0</v>
      </c>
    </row>
    <row r="20" spans="1:16" s="469" customFormat="1" ht="12" customHeight="1">
      <c r="A20" s="625" t="s">
        <v>454</v>
      </c>
      <c r="B20" s="431"/>
      <c r="C20" s="431"/>
      <c r="D20" s="431"/>
      <c r="E20" s="540">
        <f t="shared" si="1"/>
        <v>0</v>
      </c>
      <c r="F20" s="431"/>
      <c r="G20" s="431"/>
      <c r="H20" s="540">
        <f t="shared" si="2"/>
        <v>0</v>
      </c>
      <c r="I20" s="431"/>
      <c r="J20" s="431"/>
      <c r="K20" s="431"/>
      <c r="L20" s="540">
        <f t="shared" si="0"/>
        <v>0</v>
      </c>
      <c r="M20" s="431"/>
      <c r="N20" s="431"/>
      <c r="O20" s="540">
        <f t="shared" si="3"/>
        <v>0</v>
      </c>
      <c r="P20" s="560">
        <f t="shared" si="4"/>
        <v>0</v>
      </c>
    </row>
    <row r="21" spans="1:16" s="468" customFormat="1" ht="12" customHeight="1">
      <c r="A21" s="623" t="s">
        <v>455</v>
      </c>
      <c r="B21" s="541">
        <v>459</v>
      </c>
      <c r="C21" s="431"/>
      <c r="D21" s="431"/>
      <c r="E21" s="540">
        <f t="shared" si="1"/>
        <v>459</v>
      </c>
      <c r="F21" s="431"/>
      <c r="G21" s="431"/>
      <c r="H21" s="540">
        <f t="shared" si="2"/>
        <v>459</v>
      </c>
      <c r="I21" s="431"/>
      <c r="J21" s="431"/>
      <c r="K21" s="431"/>
      <c r="L21" s="540">
        <f t="shared" si="0"/>
        <v>0</v>
      </c>
      <c r="M21" s="431"/>
      <c r="N21" s="431"/>
      <c r="O21" s="540">
        <f t="shared" si="3"/>
        <v>0</v>
      </c>
      <c r="P21" s="560">
        <f t="shared" si="4"/>
        <v>459</v>
      </c>
    </row>
    <row r="22" spans="1:16" s="469" customFormat="1" ht="12" customHeight="1">
      <c r="A22" s="626" t="s">
        <v>456</v>
      </c>
      <c r="B22" s="431">
        <v>459</v>
      </c>
      <c r="C22" s="431">
        <v>0</v>
      </c>
      <c r="D22" s="431"/>
      <c r="E22" s="540">
        <f t="shared" si="1"/>
        <v>459</v>
      </c>
      <c r="F22" s="431"/>
      <c r="G22" s="431"/>
      <c r="H22" s="540">
        <f t="shared" si="2"/>
        <v>459</v>
      </c>
      <c r="I22" s="534" t="s">
        <v>773</v>
      </c>
      <c r="J22" s="431"/>
      <c r="K22" s="431"/>
      <c r="L22" s="540"/>
      <c r="M22" s="431"/>
      <c r="N22" s="431"/>
      <c r="O22" s="540">
        <f t="shared" si="3"/>
        <v>0</v>
      </c>
      <c r="P22" s="560">
        <f t="shared" si="4"/>
        <v>459</v>
      </c>
    </row>
    <row r="23" spans="1:16" s="468" customFormat="1" ht="12" customHeight="1">
      <c r="A23" s="627" t="s">
        <v>457</v>
      </c>
      <c r="B23" s="431"/>
      <c r="C23" s="431"/>
      <c r="D23" s="431"/>
      <c r="E23" s="540">
        <f t="shared" si="1"/>
        <v>0</v>
      </c>
      <c r="F23" s="431"/>
      <c r="G23" s="431"/>
      <c r="H23" s="540">
        <f t="shared" si="2"/>
        <v>0</v>
      </c>
      <c r="I23" s="431"/>
      <c r="J23" s="431"/>
      <c r="K23" s="431"/>
      <c r="L23" s="540">
        <f t="shared" si="0"/>
        <v>0</v>
      </c>
      <c r="M23" s="431"/>
      <c r="N23" s="431"/>
      <c r="O23" s="540">
        <f t="shared" si="3"/>
        <v>0</v>
      </c>
      <c r="P23" s="560">
        <f t="shared" si="4"/>
        <v>0</v>
      </c>
    </row>
    <row r="24" spans="1:16" s="468" customFormat="1" ht="12" customHeight="1">
      <c r="A24" s="623" t="s">
        <v>458</v>
      </c>
      <c r="B24" s="431">
        <v>292</v>
      </c>
      <c r="C24" s="431">
        <v>143</v>
      </c>
      <c r="D24" s="431"/>
      <c r="E24" s="540">
        <f t="shared" si="1"/>
        <v>435</v>
      </c>
      <c r="F24" s="431"/>
      <c r="G24" s="431"/>
      <c r="H24" s="540">
        <f t="shared" si="2"/>
        <v>435</v>
      </c>
      <c r="I24" s="431">
        <v>105</v>
      </c>
      <c r="J24" s="431">
        <v>46</v>
      </c>
      <c r="K24" s="431"/>
      <c r="L24" s="540">
        <f t="shared" si="0"/>
        <v>151</v>
      </c>
      <c r="M24" s="431"/>
      <c r="N24" s="431"/>
      <c r="O24" s="540">
        <f t="shared" si="3"/>
        <v>151</v>
      </c>
      <c r="P24" s="560">
        <f t="shared" si="4"/>
        <v>284</v>
      </c>
    </row>
    <row r="25" spans="1:16" s="468" customFormat="1" ht="12" customHeight="1">
      <c r="A25" s="623" t="s">
        <v>459</v>
      </c>
      <c r="B25" s="431">
        <v>10368</v>
      </c>
      <c r="C25" s="431"/>
      <c r="D25" s="431"/>
      <c r="E25" s="540">
        <f t="shared" si="1"/>
        <v>10368</v>
      </c>
      <c r="F25" s="431"/>
      <c r="G25" s="431"/>
      <c r="H25" s="541">
        <f t="shared" si="2"/>
        <v>10368</v>
      </c>
      <c r="I25" s="431">
        <v>6859</v>
      </c>
      <c r="J25" s="431">
        <v>106</v>
      </c>
      <c r="K25" s="431"/>
      <c r="L25" s="541">
        <f t="shared" si="0"/>
        <v>6965</v>
      </c>
      <c r="M25" s="431">
        <v>0</v>
      </c>
      <c r="N25" s="431"/>
      <c r="O25" s="540">
        <f t="shared" si="3"/>
        <v>6965</v>
      </c>
      <c r="P25" s="560">
        <f t="shared" si="4"/>
        <v>3403</v>
      </c>
    </row>
    <row r="26" spans="1:16" s="468" customFormat="1" ht="22.5">
      <c r="A26" s="623" t="s">
        <v>460</v>
      </c>
      <c r="B26" s="431"/>
      <c r="C26" s="431"/>
      <c r="D26" s="431"/>
      <c r="E26" s="540">
        <f t="shared" si="1"/>
        <v>0</v>
      </c>
      <c r="F26" s="431"/>
      <c r="G26" s="431"/>
      <c r="H26" s="540">
        <f t="shared" si="2"/>
        <v>0</v>
      </c>
      <c r="I26" s="431"/>
      <c r="J26" s="431"/>
      <c r="K26" s="431"/>
      <c r="L26" s="540">
        <f t="shared" si="0"/>
        <v>0</v>
      </c>
      <c r="M26" s="431"/>
      <c r="N26" s="431"/>
      <c r="O26" s="540">
        <f t="shared" si="3"/>
        <v>0</v>
      </c>
      <c r="P26" s="560">
        <f t="shared" si="4"/>
        <v>0</v>
      </c>
    </row>
    <row r="27" spans="1:16" s="468" customFormat="1" ht="13.5" customHeight="1">
      <c r="A27" s="624" t="s">
        <v>470</v>
      </c>
      <c r="B27" s="540">
        <f>SUM(B21:B26)-B22-B23</f>
        <v>11119</v>
      </c>
      <c r="C27" s="540">
        <f>SUM(C21:C26)-C22-C23</f>
        <v>143</v>
      </c>
      <c r="D27" s="540">
        <f>SUM(D21:D26)-D22-D23</f>
        <v>0</v>
      </c>
      <c r="E27" s="540">
        <f t="shared" si="1"/>
        <v>11262</v>
      </c>
      <c r="F27" s="540">
        <f aca="true" t="shared" si="6" ref="F27:N27">SUM(F21:F26)</f>
        <v>0</v>
      </c>
      <c r="G27" s="540">
        <f t="shared" si="6"/>
        <v>0</v>
      </c>
      <c r="H27" s="540">
        <f t="shared" si="2"/>
        <v>11262</v>
      </c>
      <c r="I27" s="540">
        <f t="shared" si="6"/>
        <v>6964</v>
      </c>
      <c r="J27" s="540">
        <f t="shared" si="6"/>
        <v>152</v>
      </c>
      <c r="K27" s="540">
        <f t="shared" si="6"/>
        <v>0</v>
      </c>
      <c r="L27" s="540">
        <f t="shared" si="0"/>
        <v>7116</v>
      </c>
      <c r="M27" s="540">
        <f t="shared" si="6"/>
        <v>0</v>
      </c>
      <c r="N27" s="540">
        <f t="shared" si="6"/>
        <v>0</v>
      </c>
      <c r="O27" s="540">
        <f t="shared" si="3"/>
        <v>7116</v>
      </c>
      <c r="P27" s="560">
        <f t="shared" si="4"/>
        <v>4146</v>
      </c>
    </row>
    <row r="28" spans="1:16" s="468" customFormat="1" ht="12" customHeight="1">
      <c r="A28" s="625" t="s">
        <v>461</v>
      </c>
      <c r="B28" s="431"/>
      <c r="C28" s="431"/>
      <c r="D28" s="431"/>
      <c r="E28" s="540">
        <f t="shared" si="1"/>
        <v>0</v>
      </c>
      <c r="F28" s="431"/>
      <c r="G28" s="431"/>
      <c r="H28" s="541">
        <f t="shared" si="2"/>
        <v>0</v>
      </c>
      <c r="I28" s="431"/>
      <c r="J28" s="431"/>
      <c r="K28" s="431"/>
      <c r="L28" s="541">
        <f t="shared" si="0"/>
        <v>0</v>
      </c>
      <c r="M28" s="431"/>
      <c r="N28" s="431"/>
      <c r="O28" s="540">
        <f t="shared" si="3"/>
        <v>0</v>
      </c>
      <c r="P28" s="560">
        <f t="shared" si="4"/>
        <v>0</v>
      </c>
    </row>
    <row r="29" spans="1:16" s="468" customFormat="1" ht="12" customHeight="1">
      <c r="A29" s="623" t="s">
        <v>462</v>
      </c>
      <c r="B29" s="431"/>
      <c r="C29" s="431"/>
      <c r="D29" s="431"/>
      <c r="E29" s="540">
        <f t="shared" si="1"/>
        <v>0</v>
      </c>
      <c r="F29" s="431"/>
      <c r="G29" s="431"/>
      <c r="H29" s="540">
        <f t="shared" si="2"/>
        <v>0</v>
      </c>
      <c r="I29" s="431"/>
      <c r="J29" s="431"/>
      <c r="K29" s="431"/>
      <c r="L29" s="540">
        <f t="shared" si="0"/>
        <v>0</v>
      </c>
      <c r="M29" s="431"/>
      <c r="N29" s="431"/>
      <c r="O29" s="540">
        <f t="shared" si="3"/>
        <v>0</v>
      </c>
      <c r="P29" s="560">
        <f t="shared" si="4"/>
        <v>0</v>
      </c>
    </row>
    <row r="30" spans="1:16" s="468" customFormat="1" ht="12" customHeight="1">
      <c r="A30" s="623" t="s">
        <v>463</v>
      </c>
      <c r="B30" s="431"/>
      <c r="C30" s="431"/>
      <c r="D30" s="431"/>
      <c r="E30" s="540">
        <f t="shared" si="1"/>
        <v>0</v>
      </c>
      <c r="F30" s="431"/>
      <c r="G30" s="431"/>
      <c r="H30" s="540">
        <f t="shared" si="2"/>
        <v>0</v>
      </c>
      <c r="I30" s="431"/>
      <c r="J30" s="431"/>
      <c r="K30" s="431"/>
      <c r="L30" s="540">
        <f t="shared" si="0"/>
        <v>0</v>
      </c>
      <c r="M30" s="431"/>
      <c r="N30" s="431"/>
      <c r="O30" s="540">
        <f t="shared" si="3"/>
        <v>0</v>
      </c>
      <c r="P30" s="560">
        <f t="shared" si="4"/>
        <v>0</v>
      </c>
    </row>
    <row r="31" spans="1:16" s="468" customFormat="1" ht="24" customHeight="1">
      <c r="A31" s="623" t="s">
        <v>464</v>
      </c>
      <c r="B31" s="431"/>
      <c r="C31" s="431"/>
      <c r="D31" s="431"/>
      <c r="E31" s="540">
        <f t="shared" si="1"/>
        <v>0</v>
      </c>
      <c r="F31" s="431"/>
      <c r="G31" s="431"/>
      <c r="H31" s="540">
        <f t="shared" si="2"/>
        <v>0</v>
      </c>
      <c r="I31" s="431"/>
      <c r="J31" s="431"/>
      <c r="K31" s="431"/>
      <c r="L31" s="540">
        <f t="shared" si="0"/>
        <v>0</v>
      </c>
      <c r="M31" s="431"/>
      <c r="N31" s="431"/>
      <c r="O31" s="540">
        <f t="shared" si="3"/>
        <v>0</v>
      </c>
      <c r="P31" s="560">
        <f t="shared" si="4"/>
        <v>0</v>
      </c>
    </row>
    <row r="32" spans="1:16" s="468" customFormat="1" ht="24" customHeight="1">
      <c r="A32" s="623" t="s">
        <v>465</v>
      </c>
      <c r="B32" s="431"/>
      <c r="C32" s="431"/>
      <c r="D32" s="431"/>
      <c r="E32" s="540">
        <f t="shared" si="1"/>
        <v>0</v>
      </c>
      <c r="F32" s="431"/>
      <c r="G32" s="431"/>
      <c r="H32" s="540">
        <f t="shared" si="2"/>
        <v>0</v>
      </c>
      <c r="I32" s="431"/>
      <c r="J32" s="431"/>
      <c r="K32" s="431"/>
      <c r="L32" s="540">
        <f t="shared" si="0"/>
        <v>0</v>
      </c>
      <c r="M32" s="431"/>
      <c r="N32" s="431"/>
      <c r="O32" s="540">
        <f t="shared" si="3"/>
        <v>0</v>
      </c>
      <c r="P32" s="560">
        <f t="shared" si="4"/>
        <v>0</v>
      </c>
    </row>
    <row r="33" spans="1:16" s="468" customFormat="1" ht="12">
      <c r="A33" s="623" t="s">
        <v>466</v>
      </c>
      <c r="B33" s="431"/>
      <c r="C33" s="431"/>
      <c r="D33" s="431"/>
      <c r="E33" s="540">
        <f t="shared" si="1"/>
        <v>0</v>
      </c>
      <c r="F33" s="431"/>
      <c r="G33" s="431"/>
      <c r="H33" s="541">
        <f t="shared" si="2"/>
        <v>0</v>
      </c>
      <c r="I33" s="431"/>
      <c r="J33" s="431"/>
      <c r="K33" s="431"/>
      <c r="L33" s="541">
        <f t="shared" si="0"/>
        <v>0</v>
      </c>
      <c r="M33" s="431"/>
      <c r="N33" s="431"/>
      <c r="O33" s="540">
        <f t="shared" si="3"/>
        <v>0</v>
      </c>
      <c r="P33" s="560">
        <f t="shared" si="4"/>
        <v>0</v>
      </c>
    </row>
    <row r="34" spans="1:16" s="468" customFormat="1" ht="12" customHeight="1">
      <c r="A34" s="623" t="s">
        <v>467</v>
      </c>
      <c r="B34" s="431"/>
      <c r="C34" s="431"/>
      <c r="D34" s="431"/>
      <c r="E34" s="540">
        <f t="shared" si="1"/>
        <v>0</v>
      </c>
      <c r="F34" s="431"/>
      <c r="G34" s="431"/>
      <c r="H34" s="540">
        <f t="shared" si="2"/>
        <v>0</v>
      </c>
      <c r="I34" s="431"/>
      <c r="J34" s="431"/>
      <c r="K34" s="431"/>
      <c r="L34" s="540">
        <f t="shared" si="0"/>
        <v>0</v>
      </c>
      <c r="M34" s="431"/>
      <c r="N34" s="431"/>
      <c r="O34" s="540">
        <f t="shared" si="3"/>
        <v>0</v>
      </c>
      <c r="P34" s="560">
        <f t="shared" si="4"/>
        <v>0</v>
      </c>
    </row>
    <row r="35" spans="1:16" s="468" customFormat="1" ht="13.5" customHeight="1">
      <c r="A35" s="623" t="s">
        <v>468</v>
      </c>
      <c r="B35" s="431"/>
      <c r="C35" s="431"/>
      <c r="D35" s="431"/>
      <c r="E35" s="540">
        <f t="shared" si="1"/>
        <v>0</v>
      </c>
      <c r="F35" s="431"/>
      <c r="G35" s="431"/>
      <c r="H35" s="540">
        <f t="shared" si="2"/>
        <v>0</v>
      </c>
      <c r="I35" s="431"/>
      <c r="J35" s="431"/>
      <c r="K35" s="431"/>
      <c r="L35" s="540">
        <f t="shared" si="0"/>
        <v>0</v>
      </c>
      <c r="M35" s="431"/>
      <c r="N35" s="431"/>
      <c r="O35" s="540">
        <f t="shared" si="3"/>
        <v>0</v>
      </c>
      <c r="P35" s="560">
        <f t="shared" si="4"/>
        <v>0</v>
      </c>
    </row>
    <row r="36" spans="1:16" s="468" customFormat="1" ht="12">
      <c r="A36" s="625" t="s">
        <v>469</v>
      </c>
      <c r="B36" s="540">
        <f>SUM(B29:B35)</f>
        <v>0</v>
      </c>
      <c r="C36" s="540">
        <f aca="true" t="shared" si="7" ref="C36:N36">SUM(C29:C35)</f>
        <v>0</v>
      </c>
      <c r="D36" s="540">
        <f t="shared" si="7"/>
        <v>0</v>
      </c>
      <c r="E36" s="540">
        <f t="shared" si="1"/>
        <v>0</v>
      </c>
      <c r="F36" s="540">
        <f t="shared" si="7"/>
        <v>0</v>
      </c>
      <c r="G36" s="540">
        <f t="shared" si="7"/>
        <v>0</v>
      </c>
      <c r="H36" s="540">
        <f t="shared" si="2"/>
        <v>0</v>
      </c>
      <c r="I36" s="540">
        <f t="shared" si="7"/>
        <v>0</v>
      </c>
      <c r="J36" s="540">
        <f t="shared" si="7"/>
        <v>0</v>
      </c>
      <c r="K36" s="540">
        <f t="shared" si="7"/>
        <v>0</v>
      </c>
      <c r="L36" s="540">
        <f t="shared" si="0"/>
        <v>0</v>
      </c>
      <c r="M36" s="540">
        <f t="shared" si="7"/>
        <v>0</v>
      </c>
      <c r="N36" s="540">
        <f t="shared" si="7"/>
        <v>0</v>
      </c>
      <c r="O36" s="540">
        <f t="shared" si="3"/>
        <v>0</v>
      </c>
      <c r="P36" s="560">
        <f t="shared" si="4"/>
        <v>0</v>
      </c>
    </row>
    <row r="37" spans="1:16" s="468" customFormat="1" ht="12" customHeight="1">
      <c r="A37" s="625" t="s">
        <v>472</v>
      </c>
      <c r="B37" s="431"/>
      <c r="C37" s="431"/>
      <c r="D37" s="431"/>
      <c r="E37" s="540">
        <f t="shared" si="1"/>
        <v>0</v>
      </c>
      <c r="F37" s="431"/>
      <c r="G37" s="431"/>
      <c r="H37" s="541">
        <f t="shared" si="2"/>
        <v>0</v>
      </c>
      <c r="I37" s="431"/>
      <c r="J37" s="431"/>
      <c r="K37" s="431"/>
      <c r="L37" s="540">
        <f t="shared" si="0"/>
        <v>0</v>
      </c>
      <c r="M37" s="431"/>
      <c r="N37" s="431"/>
      <c r="O37" s="540">
        <f t="shared" si="3"/>
        <v>0</v>
      </c>
      <c r="P37" s="560">
        <f t="shared" si="4"/>
        <v>0</v>
      </c>
    </row>
    <row r="38" spans="1:17" s="468" customFormat="1" ht="12" customHeight="1" thickBot="1">
      <c r="A38" s="628" t="s">
        <v>473</v>
      </c>
      <c r="B38" s="562">
        <f>+B19+B27+B36+B37</f>
        <v>11119</v>
      </c>
      <c r="C38" s="562">
        <f aca="true" t="shared" si="8" ref="C38:N38">+C19+C27+C36+C37</f>
        <v>143</v>
      </c>
      <c r="D38" s="562">
        <f t="shared" si="8"/>
        <v>0</v>
      </c>
      <c r="E38" s="562">
        <f t="shared" si="1"/>
        <v>11262</v>
      </c>
      <c r="F38" s="562">
        <f t="shared" si="8"/>
        <v>0</v>
      </c>
      <c r="G38" s="562">
        <f t="shared" si="8"/>
        <v>0</v>
      </c>
      <c r="H38" s="562">
        <f t="shared" si="2"/>
        <v>11262</v>
      </c>
      <c r="I38" s="562">
        <f t="shared" si="8"/>
        <v>6964</v>
      </c>
      <c r="J38" s="562">
        <f t="shared" si="8"/>
        <v>152</v>
      </c>
      <c r="K38" s="562">
        <f t="shared" si="8"/>
        <v>0</v>
      </c>
      <c r="L38" s="562">
        <f t="shared" si="0"/>
        <v>7116</v>
      </c>
      <c r="M38" s="562">
        <f t="shared" si="8"/>
        <v>0</v>
      </c>
      <c r="N38" s="562">
        <f t="shared" si="8"/>
        <v>0</v>
      </c>
      <c r="O38" s="562">
        <f t="shared" si="3"/>
        <v>7116</v>
      </c>
      <c r="P38" s="563">
        <f t="shared" si="4"/>
        <v>4146</v>
      </c>
      <c r="Q38" s="470"/>
    </row>
    <row r="39" spans="1:16" s="468" customFormat="1" ht="12">
      <c r="A39" s="468" t="str">
        <f>'Баланс - Двустранен'!A168</f>
        <v>Дата: 15.07.2021</v>
      </c>
      <c r="B39" s="471"/>
      <c r="C39" s="472"/>
      <c r="D39" s="472"/>
      <c r="F39" s="473"/>
      <c r="G39" s="472"/>
      <c r="I39" s="472"/>
      <c r="J39" s="472"/>
      <c r="K39" s="472"/>
      <c r="M39" s="472"/>
      <c r="N39" s="472"/>
      <c r="O39" s="472"/>
      <c r="P39" s="472"/>
    </row>
    <row r="40" spans="2:16" s="468" customFormat="1" ht="3" customHeight="1">
      <c r="B40" s="471"/>
      <c r="C40" s="472"/>
      <c r="D40" s="472"/>
      <c r="E40" s="472"/>
      <c r="F40" s="472"/>
      <c r="G40" s="472"/>
      <c r="H40" s="472"/>
      <c r="I40" s="472"/>
      <c r="J40" s="472"/>
      <c r="K40" s="472"/>
      <c r="L40" s="446"/>
      <c r="M40" s="472"/>
      <c r="N40" s="472"/>
      <c r="O40" s="472"/>
      <c r="P40" s="472"/>
    </row>
    <row r="41" spans="2:16" s="468" customFormat="1" ht="12">
      <c r="B41" s="471"/>
      <c r="C41" s="472"/>
      <c r="D41" s="533" t="s">
        <v>632</v>
      </c>
      <c r="F41" s="472"/>
      <c r="G41" s="533" t="s">
        <v>850</v>
      </c>
      <c r="H41" s="472"/>
      <c r="I41" s="472"/>
      <c r="J41" s="533" t="s">
        <v>633</v>
      </c>
      <c r="K41" s="472"/>
      <c r="L41" s="472"/>
      <c r="M41" s="472"/>
      <c r="N41" s="472"/>
      <c r="O41" s="472"/>
      <c r="P41" s="472"/>
    </row>
    <row r="42" spans="2:16" s="468" customFormat="1" ht="12">
      <c r="B42" s="471"/>
      <c r="C42" s="472"/>
      <c r="D42" s="472"/>
      <c r="E42" s="472" t="str">
        <f>'Баланс - Двустранен'!C169</f>
        <v>Галина Илиева</v>
      </c>
      <c r="F42" s="472"/>
      <c r="G42" s="472"/>
      <c r="H42" s="472" t="str">
        <f>+'Баланс - Двустранен'!A172</f>
        <v>Маурицио Парусо</v>
      </c>
      <c r="I42" s="472"/>
      <c r="J42" s="472"/>
      <c r="K42" s="473">
        <f>+'Баланс - Двустранен'!C172</f>
      </c>
      <c r="L42" s="472"/>
      <c r="M42" s="472"/>
      <c r="N42" s="472"/>
      <c r="O42" s="472"/>
      <c r="P42" s="472"/>
    </row>
    <row r="43" spans="2:16" s="468" customFormat="1" ht="12">
      <c r="B43" s="471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</row>
    <row r="44" spans="2:16" s="468" customFormat="1" ht="12">
      <c r="B44" s="471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</row>
    <row r="45" ht="15">
      <c r="B45" s="456"/>
    </row>
    <row r="46" ht="15">
      <c r="B46" s="456"/>
    </row>
    <row r="47" ht="15">
      <c r="B47" s="456"/>
    </row>
    <row r="48" ht="15">
      <c r="B48" s="456"/>
    </row>
    <row r="49" ht="15">
      <c r="B49" s="456"/>
    </row>
    <row r="50" ht="15">
      <c r="B50" s="456"/>
    </row>
    <row r="51" ht="15">
      <c r="B51" s="456"/>
    </row>
    <row r="52" ht="15">
      <c r="B52" s="456"/>
    </row>
    <row r="53" ht="15">
      <c r="B53" s="456"/>
    </row>
    <row r="54" ht="15">
      <c r="B54" s="456"/>
    </row>
    <row r="55" ht="15">
      <c r="B55" s="456"/>
    </row>
    <row r="56" ht="15">
      <c r="B56" s="456"/>
    </row>
    <row r="57" ht="15">
      <c r="B57" s="456"/>
    </row>
    <row r="58" ht="15">
      <c r="B58" s="456"/>
    </row>
    <row r="59" ht="15">
      <c r="B59" s="456"/>
    </row>
    <row r="60" ht="15">
      <c r="B60" s="456"/>
    </row>
    <row r="61" ht="15">
      <c r="B61" s="456"/>
    </row>
    <row r="62" ht="15">
      <c r="B62" s="456"/>
    </row>
    <row r="63" ht="15">
      <c r="B63" s="456"/>
    </row>
    <row r="64" ht="15">
      <c r="B64" s="456"/>
    </row>
    <row r="65" ht="15">
      <c r="B65" s="456"/>
    </row>
    <row r="66" ht="15">
      <c r="B66" s="456"/>
    </row>
    <row r="67" ht="15">
      <c r="B67" s="456"/>
    </row>
    <row r="68" ht="15">
      <c r="B68" s="456"/>
    </row>
    <row r="69" ht="15">
      <c r="B69" s="456"/>
    </row>
    <row r="70" ht="15">
      <c r="B70" s="456"/>
    </row>
    <row r="71" ht="15">
      <c r="B71" s="456"/>
    </row>
    <row r="72" ht="15">
      <c r="B72" s="456"/>
    </row>
    <row r="73" ht="15">
      <c r="B73" s="456"/>
    </row>
    <row r="74" ht="15">
      <c r="B74" s="456"/>
    </row>
    <row r="75" ht="15">
      <c r="B75" s="456"/>
    </row>
    <row r="76" ht="15">
      <c r="B76" s="456"/>
    </row>
    <row r="77" ht="15">
      <c r="B77" s="456"/>
    </row>
    <row r="78" ht="15">
      <c r="B78" s="456"/>
    </row>
    <row r="79" ht="15">
      <c r="B79" s="456"/>
    </row>
    <row r="80" ht="15">
      <c r="B80" s="456"/>
    </row>
    <row r="81" ht="15">
      <c r="B81" s="456"/>
    </row>
    <row r="82" ht="15">
      <c r="B82" s="456"/>
    </row>
    <row r="83" ht="15">
      <c r="B83" s="456"/>
    </row>
    <row r="84" ht="15">
      <c r="B84" s="456"/>
    </row>
    <row r="85" ht="15">
      <c r="B85" s="456"/>
    </row>
    <row r="86" ht="15">
      <c r="B86" s="456"/>
    </row>
    <row r="87" ht="15">
      <c r="B87" s="456"/>
    </row>
    <row r="88" ht="15">
      <c r="B88" s="456"/>
    </row>
    <row r="89" ht="15">
      <c r="B89" s="456"/>
    </row>
    <row r="90" ht="15">
      <c r="B90" s="456"/>
    </row>
    <row r="91" ht="15">
      <c r="B91" s="456"/>
    </row>
    <row r="92" ht="15">
      <c r="B92" s="456"/>
    </row>
    <row r="93" ht="15">
      <c r="B93" s="456"/>
    </row>
    <row r="94" ht="15">
      <c r="B94" s="456"/>
    </row>
    <row r="95" ht="15">
      <c r="B95" s="456"/>
    </row>
    <row r="96" ht="15">
      <c r="B96" s="456"/>
    </row>
    <row r="97" ht="15">
      <c r="B97" s="456"/>
    </row>
    <row r="98" ht="15">
      <c r="B98" s="456"/>
    </row>
    <row r="99" ht="15">
      <c r="B99" s="456"/>
    </row>
    <row r="100" ht="15">
      <c r="B100" s="474"/>
    </row>
    <row r="101" ht="15">
      <c r="B101" s="456"/>
    </row>
    <row r="102" ht="15">
      <c r="B102" s="456"/>
    </row>
    <row r="103" ht="15">
      <c r="B103" s="456"/>
    </row>
    <row r="104" ht="15">
      <c r="B104" s="456"/>
    </row>
    <row r="105" ht="15">
      <c r="B105" s="456"/>
    </row>
    <row r="106" ht="15">
      <c r="B106" s="456"/>
    </row>
    <row r="107" ht="15">
      <c r="B107" s="456"/>
    </row>
    <row r="108" ht="15">
      <c r="B108" s="456"/>
    </row>
    <row r="109" ht="15">
      <c r="B109" s="456"/>
    </row>
    <row r="110" ht="15">
      <c r="B110" s="456"/>
    </row>
    <row r="111" ht="15">
      <c r="B111" s="456"/>
    </row>
    <row r="112" ht="15">
      <c r="B112" s="456"/>
    </row>
    <row r="113" ht="15">
      <c r="B113" s="456"/>
    </row>
    <row r="114" ht="15">
      <c r="B114" s="456"/>
    </row>
    <row r="115" ht="15">
      <c r="B115" s="456"/>
    </row>
    <row r="116" ht="15">
      <c r="B116" s="456"/>
    </row>
    <row r="117" ht="15">
      <c r="B117" s="456"/>
    </row>
    <row r="118" ht="15">
      <c r="B118" s="456"/>
    </row>
    <row r="119" ht="15">
      <c r="B119" s="456"/>
    </row>
    <row r="120" ht="15">
      <c r="B120" s="456"/>
    </row>
    <row r="121" ht="15">
      <c r="B121" s="456"/>
    </row>
    <row r="122" ht="15">
      <c r="B122" s="456"/>
    </row>
  </sheetData>
  <sheetProtection/>
  <mergeCells count="9">
    <mergeCell ref="P3:P4"/>
    <mergeCell ref="B9:E9"/>
    <mergeCell ref="A5:P5"/>
    <mergeCell ref="F9:G9"/>
    <mergeCell ref="H9:H11"/>
    <mergeCell ref="I9:N9"/>
    <mergeCell ref="M10:N10"/>
    <mergeCell ref="O10:O12"/>
    <mergeCell ref="P10:P12"/>
  </mergeCells>
  <conditionalFormatting sqref="Q1:IV65536 I39:K65536 G6:G8 H6:H9 M10 J6:N8 O6:P10 A1:A65536 M11:N13 J10:L13 I6:I13 G10:G13 B6:F13 O13:P13 H12:H13 B39:D65536 E42:E65536 E40 F39:G65536 H40:H65536 M39:P65536 L40:L65536 B1:O4 P1:P3">
    <cfRule type="cellIs" priority="1" dxfId="21" operator="equal" stopIfTrue="1">
      <formula>0</formula>
    </cfRule>
  </conditionalFormatting>
  <conditionalFormatting sqref="B14:P38">
    <cfRule type="cellIs" priority="2" dxfId="22" operator="equal" stopIfTrue="1">
      <formula>0</formula>
    </cfRule>
  </conditionalFormatting>
  <printOptions horizontalCentered="1"/>
  <pageMargins left="0.28" right="0.25" top="0.46" bottom="0.44" header="0.27" footer="0.21"/>
  <pageSetup fitToHeight="1" fitToWidth="1" horizontalDpi="600" verticalDpi="600" orientation="landscape" paperSize="9" scale="62" r:id="rId1"/>
  <headerFooter alignWithMargins="0">
    <oddFooter>&amp;R&amp;"Times New Roman,Regular"Стр.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099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107.875" style="225" customWidth="1"/>
    <col min="2" max="2" width="9.375" style="221" customWidth="1"/>
    <col min="3" max="3" width="10.125" style="221" customWidth="1"/>
    <col min="4" max="16384" width="9.125" style="221" customWidth="1"/>
  </cols>
  <sheetData>
    <row r="1" ht="15">
      <c r="A1" s="220" t="s">
        <v>1082</v>
      </c>
    </row>
    <row r="2" ht="15">
      <c r="A2" s="222" t="s">
        <v>1083</v>
      </c>
    </row>
    <row r="3" spans="1:2" s="224" customFormat="1" ht="25.5" customHeight="1">
      <c r="A3" s="223" t="e">
        <f>IF(#REF!="","ERROR - Не е въведено името на предприятието съставител на отчета!","O.K.")</f>
        <v>#REF!</v>
      </c>
      <c r="B3" s="224" t="e">
        <f>IF(#REF!="",0,1)</f>
        <v>#REF!</v>
      </c>
    </row>
    <row r="4" spans="1:2" s="224" customFormat="1" ht="25.5" customHeight="1">
      <c r="A4" s="223" t="e">
        <f>IF(#REF!="","ERROR - Не е въведен адресът на предприятието съставител на отчета!","O.K.")</f>
        <v>#REF!</v>
      </c>
      <c r="B4" s="224" t="e">
        <f>IF(#REF!="",0,1)</f>
        <v>#REF!</v>
      </c>
    </row>
    <row r="5" spans="1:2" s="224" customFormat="1" ht="25.5" customHeight="1">
      <c r="A5" s="223" t="e">
        <f>IF(#REF!="","ERROR - Не е въведено БУЛСТАТ на предприятието съставител на отчета!","O.K.")</f>
        <v>#REF!</v>
      </c>
      <c r="B5" s="224" t="e">
        <f>IF(#REF!="",0,1)</f>
        <v>#REF!</v>
      </c>
    </row>
    <row r="6" spans="1:2" s="224" customFormat="1" ht="25.5" customHeight="1">
      <c r="A6" s="223" t="e">
        <f>IF(#REF!="","ERROR - Не е въведен видът дейност на предприятието съставител на отчета!","O.K.")</f>
        <v>#REF!</v>
      </c>
      <c r="B6" s="224" t="e">
        <f>IF(#REF!="",0,1)</f>
        <v>#REF!</v>
      </c>
    </row>
    <row r="7" spans="1:2" s="224" customFormat="1" ht="25.5" customHeight="1">
      <c r="A7" s="223" t="e">
        <f>IF(#REF!="","ERROR - Не е въведена датата на отчета!","O.K.")</f>
        <v>#REF!</v>
      </c>
      <c r="B7" s="224" t="e">
        <f>IF(#REF!="",0,1)</f>
        <v>#REF!</v>
      </c>
    </row>
    <row r="8" spans="1:2" s="224" customFormat="1" ht="25.5" customHeight="1">
      <c r="A8" s="223" t="e">
        <f>IF(#REF!="","ERROR - Не е въведена датата на съставяне на отчета!","O.K.")</f>
        <v>#REF!</v>
      </c>
      <c r="B8" s="224" t="e">
        <f>IF(#REF!="",0,1)</f>
        <v>#REF!</v>
      </c>
    </row>
    <row r="9" spans="1:2" s="224" customFormat="1" ht="25.5" customHeight="1">
      <c r="A9" s="223" t="e">
        <f>IF(B9=0,"POTENTIAL ERROR- Не е въведено името на предприятието на английски!","O.K.")</f>
        <v>#REF!</v>
      </c>
      <c r="B9" s="224" t="e">
        <f>IF(#REF!="",0,1)</f>
        <v>#REF!</v>
      </c>
    </row>
    <row r="10" spans="1:2" s="224" customFormat="1" ht="25.5" customHeight="1">
      <c r="A10" s="223" t="e">
        <f>IF(B10=0,"POTENTIAL ERROR- Не е въведен адресът на предприятието на английски!","O.K.")</f>
        <v>#REF!</v>
      </c>
      <c r="B10" s="224" t="e">
        <f>IF(#REF!="",0,1)</f>
        <v>#REF!</v>
      </c>
    </row>
    <row r="11" spans="1:2" s="224" customFormat="1" ht="25.5" customHeight="1">
      <c r="A11" s="223" t="e">
        <f>IF(B11=0,"POTENTIAL ERROR- Не е въведена датата на отчета на английски!","O.K.")</f>
        <v>#REF!</v>
      </c>
      <c r="B11" s="224" t="e">
        <f>IF(#REF!="",0,1)</f>
        <v>#REF!</v>
      </c>
    </row>
    <row r="12" spans="1:2" s="224" customFormat="1" ht="25.5" customHeight="1">
      <c r="A12" s="223" t="e">
        <f>IF(B12=0,"POTENTIAL ERROR- Не е въведена датата на съставяне на отчета на английски!","O.K.")</f>
        <v>#REF!</v>
      </c>
      <c r="B12" s="224" t="e">
        <f>IF(#REF!="",0,1)</f>
        <v>#REF!</v>
      </c>
    </row>
    <row r="13" spans="1:2" s="224" customFormat="1" ht="25.5" customHeight="1">
      <c r="A13" s="223" t="e">
        <f>IF(B13=0,"ERROR - Балансът за текущата година не се равнява!","O.K.")</f>
        <v>#REF!</v>
      </c>
      <c r="B13" s="224" t="e">
        <f>IF(#REF!=#REF!,1,0)</f>
        <v>#REF!</v>
      </c>
    </row>
    <row r="14" spans="1:2" s="224" customFormat="1" ht="25.5" customHeight="1">
      <c r="A14" s="223" t="e">
        <f>IF(B14=0,"POTENTIAL ERROR- Краткотрайните активи са по-малко от краткосрочните задължение. Принципът на действащо предприятие може да не е приложим!","O.K.")</f>
        <v>#REF!</v>
      </c>
      <c r="B14" s="224" t="e">
        <f>IF(#REF!&lt;=#REF!,1,0)</f>
        <v>#REF!</v>
      </c>
    </row>
    <row r="15" spans="1:2" s="224" customFormat="1" ht="25.5" customHeight="1">
      <c r="A15" s="223" t="e">
        <f>IF(B15=0,"POTENTIAL ERROR- Собственият капитал е с отрицателна стойност. Принципът на действащо предприятие може да не е приложим!","O.K.")</f>
        <v>#REF!</v>
      </c>
      <c r="B15" s="224" t="e">
        <f>IF(#REF!&gt;=0,1,0)</f>
        <v>#REF!</v>
      </c>
    </row>
    <row r="16" spans="1:2" s="224" customFormat="1" ht="25.5" customHeight="1">
      <c r="A16" s="223" t="e">
        <f>IF(B16=0,"ERROR - Балансът за предходната година не се равнява!","O.K.")</f>
        <v>#REF!</v>
      </c>
      <c r="B16" s="224" t="e">
        <f>IF(#REF!=#REF!,1,0)</f>
        <v>#REF!</v>
      </c>
    </row>
    <row r="17" spans="1:2" s="224" customFormat="1" ht="25.5" customHeight="1">
      <c r="A17" s="223" t="e">
        <f>IF(B17=0,"ERROR - Резултатът по баланс и ОПР за текущата година не се равнява!","O.K.")</f>
        <v>#REF!</v>
      </c>
      <c r="B17" s="224" t="e">
        <f>IF(#REF!=#REF!,1,0)</f>
        <v>#REF!</v>
      </c>
    </row>
    <row r="18" spans="1:2" s="224" customFormat="1" ht="25.5" customHeight="1">
      <c r="A18" s="223" t="e">
        <f>IF(B18=0,"ERROR - Резултатът по баланс и ОПР за предходната година не се равнява!","O.K.")</f>
        <v>#REF!</v>
      </c>
      <c r="B18" s="224" t="e">
        <f>IF(#REF!=#REF!,1,0)</f>
        <v>#REF!</v>
      </c>
    </row>
    <row r="19" spans="1:2" s="224" customFormat="1" ht="25.5" customHeight="1">
      <c r="A19" s="223" t="e">
        <f>IF(B19=0,"ERROR - Наличните парични средства по баланс и отчет за паричния поток за текущата година не се равняват!","O.K.")</f>
        <v>#REF!</v>
      </c>
      <c r="B19" s="224" t="e">
        <f>IF('ОПП - пряк метод'!#REF!=#REF!,1,0)</f>
        <v>#REF!</v>
      </c>
    </row>
    <row r="20" spans="1:2" s="224" customFormat="1" ht="25.5" customHeight="1">
      <c r="A20" s="223" t="e">
        <f>IF(B20=0,"ERROR - Наличните парични средства по баланс и отчет за паричния поток за предходната година не се равняват!","O.K.")</f>
        <v>#REF!</v>
      </c>
      <c r="B20" s="224" t="e">
        <f>IF('ОПП - пряк метод'!#REF!=#REF!,1,0)</f>
        <v>#REF!</v>
      </c>
    </row>
    <row r="21" spans="1:2" s="224" customFormat="1" ht="25.5" customHeight="1">
      <c r="A21" s="223" t="e">
        <f>IF(B21=0,"ERROR - Отчет за паричния поток - Паричните средства в края на предходната година не се равняват със същите в началото на текущата година!","O.K.")</f>
        <v>#REF!</v>
      </c>
      <c r="B21" s="224" t="e">
        <f>IF('ОПП - пряк метод'!#REF!='ОПП - пряк метод'!#REF!,1,0)</f>
        <v>#REF!</v>
      </c>
    </row>
    <row r="22" spans="1:2" s="224" customFormat="1" ht="25.5" customHeight="1">
      <c r="A22" s="223" t="e">
        <f>IF(B22=0,"POTENTIAL ERROR-Отчет за паричния поток-Текуща година-Сборът от наличните парични средства и остатъците в подотчетни лица не се равнява на паричните наличности в края на периода! Има ли парични еквиваленти отчитани по други сметки?","O.K.")</f>
        <v>#REF!</v>
      </c>
      <c r="B22" s="224" t="e">
        <f>IF('ОПП - пряк метод'!#REF!+'ОПП - пряк метод'!#REF!='ОПП - пряк метод'!#REF!,1,0)</f>
        <v>#REF!</v>
      </c>
    </row>
    <row r="23" spans="1:2" s="224" customFormat="1" ht="25.5" customHeight="1">
      <c r="A23" s="223" t="e">
        <f>IF(B23=0,"POTENTIAL ERROR-Отчет за паричния поток-Предходна година-Сборът от наличните парични средства и остатъците в подотчетни лица не се равнява на паричните наличности в края на периода! Има ли парични еквиваленти отчитани по други сметки?","O.K.")</f>
        <v>#REF!</v>
      </c>
      <c r="B23" s="224" t="e">
        <f>IF('ОПП - пряк метод'!#REF!+'ОПП - пряк метод'!#REF!='ОПП - пряк метод'!#REF!,1,0)</f>
        <v>#REF!</v>
      </c>
    </row>
    <row r="24" spans="1:2" s="224" customFormat="1" ht="25.5" customHeight="1">
      <c r="A24" s="223" t="e">
        <f>IF(B24=0,"ERROR - Основният капитал по баланс за предходната година и отчет за собствения капитал не се равнява!","O.K.")</f>
        <v>#REF!</v>
      </c>
      <c r="B24" s="224" t="e">
        <f>IF(#REF!=ОСК!C13,1,0)</f>
        <v>#REF!</v>
      </c>
    </row>
    <row r="25" spans="1:2" s="224" customFormat="1" ht="25.5" customHeight="1">
      <c r="A25" s="223" t="e">
        <f>IF(B25=0,"ERROR - Основният капитал по баланс за текущата година и отчет за собствения капитал не се равнява!","O.K.")</f>
        <v>#REF!</v>
      </c>
      <c r="B25" s="224" t="e">
        <f>IF(#REF!=ОСК!#REF!,1,0)</f>
        <v>#REF!</v>
      </c>
    </row>
    <row r="26" spans="1:2" s="224" customFormat="1" ht="25.5" customHeight="1">
      <c r="A26" s="223" t="e">
        <f>IF(B26=0,"ERROR - Допълнителният капитал по баланс за предходната година и отчет за собствения капитал не се равнява!","O.K.")</f>
        <v>#REF!</v>
      </c>
      <c r="B26" s="224" t="e">
        <f>IF(#REF!=ОСК!D13,1,0)</f>
        <v>#REF!</v>
      </c>
    </row>
    <row r="27" spans="1:2" s="224" customFormat="1" ht="25.5" customHeight="1">
      <c r="A27" s="223" t="e">
        <f>IF(B27=0,"ERROR - Допълнителният капитал по баланс за текущата година и отчет за собствения капитал не се равнява!","O.K.")</f>
        <v>#REF!</v>
      </c>
      <c r="B27" s="224" t="e">
        <f>IF(#REF!=ОСК!#REF!,1,0)</f>
        <v>#REF!</v>
      </c>
    </row>
    <row r="28" spans="1:2" s="224" customFormat="1" ht="25.5" customHeight="1">
      <c r="A28" s="223" t="e">
        <f>IF(B28=0,"ERROR - Премийният резерв по баланс за предходната година и отчет за собствения капитал не се равнява!","O.K.")</f>
        <v>#REF!</v>
      </c>
      <c r="B28" s="224" t="e">
        <f>IF(#REF!=ОСК!E13,1,0)</f>
        <v>#REF!</v>
      </c>
    </row>
    <row r="29" spans="1:2" s="224" customFormat="1" ht="25.5" customHeight="1">
      <c r="A29" s="223" t="e">
        <f>IF(B29=0,"ERROR - Премийният резерв по баланс за текущата година и отчет за собствения капитал не се равнява!","O.K.")</f>
        <v>#REF!</v>
      </c>
      <c r="B29" s="224" t="e">
        <f>IF(#REF!=ОСК!#REF!,1,0)</f>
        <v>#REF!</v>
      </c>
    </row>
    <row r="30" spans="1:2" s="224" customFormat="1" ht="25.5" customHeight="1">
      <c r="A30" s="223" t="e">
        <f>IF(B30=0,"ERROR - Преоценъчният резерв по баланс за предходната година и отчет за собствения капитал не се равнява!","O.K.")</f>
        <v>#REF!</v>
      </c>
      <c r="B30" s="224" t="e">
        <f>IF(#REF!=ОСК!F13,1,0)</f>
        <v>#REF!</v>
      </c>
    </row>
    <row r="31" spans="1:2" s="224" customFormat="1" ht="25.5" customHeight="1">
      <c r="A31" s="223" t="e">
        <f>IF(B31=0,"ERROR - Преоценъчният резерв по баланс за текущата година и отчет за собствения капитал не се равнява!","O.K.")</f>
        <v>#REF!</v>
      </c>
      <c r="B31" s="224" t="e">
        <f>IF(#REF!=ОСК!#REF!,1,0)</f>
        <v>#REF!</v>
      </c>
    </row>
    <row r="32" spans="1:2" s="224" customFormat="1" ht="25.5" customHeight="1">
      <c r="A32" s="223" t="e">
        <f>IF(B32=0,"ERROR - Общите резерви по баланс за предходната година и отчет за собствения капитал не се равнява!","O.K.")</f>
        <v>#REF!</v>
      </c>
      <c r="B32" s="224" t="e">
        <f>IF(#REF!=ОСК!G13,1,0)</f>
        <v>#REF!</v>
      </c>
    </row>
    <row r="33" spans="1:2" s="224" customFormat="1" ht="25.5" customHeight="1">
      <c r="A33" s="223" t="e">
        <f>IF(B33=0,"ERROR - Общите резерви по баланс за текущата година и отчет за собствения капитал не се равнява!","O.K.")</f>
        <v>#REF!</v>
      </c>
      <c r="B33" s="224" t="e">
        <f>IF(#REF!=ОСК!#REF!,1,0)</f>
        <v>#REF!</v>
      </c>
    </row>
    <row r="34" spans="1:2" s="224" customFormat="1" ht="25.5" customHeight="1">
      <c r="A34" s="223" t="e">
        <f>IF(B34=0,"ERROR - Допълнителните резерви по баланс за предходната година и отчет за собствения капитал не се равнява!","O.K.")</f>
        <v>#REF!</v>
      </c>
      <c r="B34" s="224" t="e">
        <f>IF(#REF!=ОСК!H13,1,0)</f>
        <v>#REF!</v>
      </c>
    </row>
    <row r="35" spans="1:2" s="224" customFormat="1" ht="25.5" customHeight="1">
      <c r="A35" s="223" t="e">
        <f>IF(B35=0,"ERROR - Допълнителните резерви по баланс за текущата година и отчет за собствения капитал не се равнява!","O.K.")</f>
        <v>#REF!</v>
      </c>
      <c r="B35" s="224" t="e">
        <f>IF(#REF!=ОСК!H13,1,0)</f>
        <v>#REF!</v>
      </c>
    </row>
    <row r="36" spans="1:2" s="224" customFormat="1" ht="25.5" customHeight="1">
      <c r="A36" s="223" t="e">
        <f>IF(B36=0,"ERROR - Печалбата отчетена като текуща за предходната година не се равнява по баланс и отчет за собствения капитал!","O.K.")</f>
        <v>#REF!</v>
      </c>
      <c r="B36" s="224" t="e">
        <f>IF(#REF!=ОСК!I13,1,0)</f>
        <v>#REF!</v>
      </c>
    </row>
    <row r="37" spans="1:2" s="224" customFormat="1" ht="25.5" customHeight="1">
      <c r="A37" s="223" t="e">
        <f>IF(B37=0,"ERROR - Загубата отчетена като текуща за предходната година не се равнява по баланс и отчет за собствения капитал!","O.K.")</f>
        <v>#REF!</v>
      </c>
      <c r="B37" s="224" t="e">
        <f>IF(#REF!+#REF!=ОСК!J13,1,0)</f>
        <v>#REF!</v>
      </c>
    </row>
    <row r="38" spans="1:2" s="224" customFormat="1" ht="25.5" customHeight="1">
      <c r="A38" s="223" t="e">
        <f>IF(B38=0,"ERROR - Текущата печалба или загуба посочена на ред 3 в отчета за собствения капитал не се равнява с ОПР!","O.K.")</f>
        <v>#REF!</v>
      </c>
      <c r="B38" s="224" t="e">
        <f>IF(ОСК!I20+ОСК!J20=#REF!,1,0)</f>
        <v>#REF!</v>
      </c>
    </row>
    <row r="39" spans="1:2" s="224" customFormat="1" ht="25.5" customHeight="1">
      <c r="A39" s="223" t="str">
        <f>IF(B39=0,"ERROR -  На ред 3 в отчета за собствения капитал е показано едновременно и  печалба и загуба!","O.K.")</f>
        <v>O.K.</v>
      </c>
      <c r="B39" s="224">
        <f>IF(AND(ОСК!I20&lt;&gt;0,ОСК!J20&lt;&gt;0),0,1)</f>
        <v>1</v>
      </c>
    </row>
    <row r="40" spans="1:2" s="224" customFormat="1" ht="25.5" customHeight="1">
      <c r="A40" s="223" t="e">
        <f>IF(B40=0,"ERROR - Печалбите и загубите от предходни периоди по баланс и отчет за собствения капитал не се равняват!","O.K.")</f>
        <v>#REF!</v>
      </c>
      <c r="B40" s="224" t="e">
        <f>IF(#REF!+#REF!=ОСК!I13+ОСК!J13,1,0)</f>
        <v>#REF!</v>
      </c>
    </row>
    <row r="41" spans="1:2" s="224" customFormat="1" ht="25.5" customHeight="1">
      <c r="A41" s="223" t="e">
        <f>IF(B41=0,"ERROR - Печалбите и загубите от предходни периоди и от текущия период по баланс и отчет за собствения капитал не се равняват!","O.K.")</f>
        <v>#REF!</v>
      </c>
      <c r="B41" s="224" t="e">
        <f>IF(ОСК!#REF!+ОСК!#REF!=#REF!+#REF!,1,0)</f>
        <v>#REF!</v>
      </c>
    </row>
    <row r="42" spans="1:2" s="224" customFormat="1" ht="25.5" customHeight="1">
      <c r="A42" s="223" t="e">
        <f>IF(B42=0,"ERROR - Начислената амортизация по отчета за приходите и разходите и приложение 1. не се равняна!","O.K.")</f>
        <v>#REF!</v>
      </c>
      <c r="B42" s="224" t="e">
        <f>IF(СДА!#REF!=#REF!,1,0)</f>
        <v>#REF!</v>
      </c>
    </row>
    <row r="43" spans="1:2" s="224" customFormat="1" ht="25.5" customHeight="1">
      <c r="A43" s="223" t="str">
        <f>IF(B43=0,"POTENTIAL ERROR- В Приложение 1. е посочено набрано изхабяване на земите. Това е възможно само ако те са с ограничен срок на ползване!","O.K.")</f>
        <v>O.K.</v>
      </c>
      <c r="B43" s="224">
        <f>IF(СДА!P15=0,1,0)</f>
        <v>1</v>
      </c>
    </row>
    <row r="44" spans="1:2" s="224" customFormat="1" ht="25.5" customHeight="1">
      <c r="A44" s="223" t="str">
        <f>IF(B44=0,"POTENTIAL ERROR- В Приложение 1. е посочено набрано изхабяване на горите. Това е възможно само ако те са с ограничен срок на ползване!","O.K.")</f>
        <v>O.K.</v>
      </c>
      <c r="B44" s="224">
        <f>IF(СДА!P16=0,1,0)</f>
        <v>1</v>
      </c>
    </row>
    <row r="45" spans="1:2" s="224" customFormat="1" ht="25.5" customHeight="1">
      <c r="A45" s="223" t="e">
        <f>IF(B45=0,"ERROR - Балансовата стойност на земите в Приложение 1. е с отрицателна стойност!","O.K.")</f>
        <v>#REF!</v>
      </c>
      <c r="B45" s="224" t="e">
        <f>IF(СДА!#REF!&gt;=0,1,0)</f>
        <v>#REF!</v>
      </c>
    </row>
    <row r="46" spans="1:2" s="224" customFormat="1" ht="25.5" customHeight="1">
      <c r="A46" s="223" t="e">
        <f>IF(B46=0,"ERROR - Балансовата стойност на горите в Приложение 1. е с отрицателна стойност!","O.K.")</f>
        <v>#REF!</v>
      </c>
      <c r="B46" s="224" t="e">
        <f>IF(СДА!#REF!&gt;=0,1,0)</f>
        <v>#REF!</v>
      </c>
    </row>
    <row r="47" spans="1:2" s="224" customFormat="1" ht="25.5" customHeight="1">
      <c r="A47" s="223" t="e">
        <f>IF(B47=0,"ERROR - Балансовата стойност на трайните насаждения в Приложение 1. е с отрицателна стойност!","O.K.")</f>
        <v>#REF!</v>
      </c>
      <c r="B47" s="224" t="e">
        <f>IF(СДА!#REF!&gt;=0,1,0)</f>
        <v>#REF!</v>
      </c>
    </row>
    <row r="48" spans="1:2" s="224" customFormat="1" ht="25.5" customHeight="1">
      <c r="A48" s="223" t="e">
        <f>IF(B48=0,"ERROR - Балансовата стойност на продуктивните и работни животни в Приложение 1. е с отрицателна стойност!","O.K.")</f>
        <v>#REF!</v>
      </c>
      <c r="B48" s="224" t="e">
        <f>IF(СДА!#REF!&gt;=0,1,0)</f>
        <v>#REF!</v>
      </c>
    </row>
    <row r="49" spans="1:2" s="224" customFormat="1" ht="25.5" customHeight="1">
      <c r="A49" s="223" t="e">
        <f>IF(B49=0,"ERROR - Балансовата стойност на сградите в Приложение 1. е с отрицателна стойност!","O.K.")</f>
        <v>#REF!</v>
      </c>
      <c r="B49" s="224" t="e">
        <f>IF(СДА!#REF!&gt;=0,1,0)</f>
        <v>#REF!</v>
      </c>
    </row>
    <row r="50" spans="1:2" s="224" customFormat="1" ht="25.5" customHeight="1">
      <c r="A50" s="223" t="e">
        <f>IF(B50=0,"ERROR - Балансовата стойност на машините, съоръжениеята и оборудването в Приложение 1. е с отрицателна стойност!","O.K.")</f>
        <v>#REF!</v>
      </c>
      <c r="B50" s="224" t="e">
        <f>IF(СДА!#REF!&gt;=0,1,0)</f>
        <v>#REF!</v>
      </c>
    </row>
    <row r="51" spans="1:2" s="224" customFormat="1" ht="25.5" customHeight="1">
      <c r="A51" s="223" t="e">
        <f>IF(B51=0,"ERROR - Балансовата стойност на транспортните средства в Приложение 1. е с отрицателна стойност!","O.K.")</f>
        <v>#REF!</v>
      </c>
      <c r="B51" s="224" t="e">
        <f>IF(СДА!#REF!&gt;=0,1,0)</f>
        <v>#REF!</v>
      </c>
    </row>
    <row r="52" spans="1:2" s="224" customFormat="1" ht="25.5" customHeight="1">
      <c r="A52" s="223" t="e">
        <f>IF(B52=0,"ERROR - Балансовата стойност на стопанския инвентар в Приложение 1. е с отрицателна стойност!","O.K.")</f>
        <v>#REF!</v>
      </c>
      <c r="B52" s="224" t="e">
        <f>IF(СДА!#REF!&gt;=0,1,0)</f>
        <v>#REF!</v>
      </c>
    </row>
    <row r="53" spans="1:2" s="224" customFormat="1" ht="25.5" customHeight="1">
      <c r="A53" s="223" t="e">
        <f>IF(B53=0,"ERROR - Балансовата стойност на другите дълготрайни материални активи в Приложение 1. е с отрицателна стойност!","O.K.")</f>
        <v>#REF!</v>
      </c>
      <c r="B53" s="224" t="e">
        <f>IF(СДА!#REF!&gt;=0,1,0)</f>
        <v>#REF!</v>
      </c>
    </row>
    <row r="54" spans="1:2" s="224" customFormat="1" ht="25.5" customHeight="1">
      <c r="A54" s="223" t="e">
        <f>IF(B54=0,"ERROR - Балансовата стойност на разходите за учредяване и разширяване в Приложение 1. е с отрицателна стойност!","O.K.")</f>
        <v>#REF!</v>
      </c>
      <c r="B54" s="224" t="e">
        <f>IF(СДА!#REF!&gt;=0,1,0)</f>
        <v>#REF!</v>
      </c>
    </row>
    <row r="55" spans="1:2" s="224" customFormat="1" ht="25.5" customHeight="1">
      <c r="A55" s="223" t="e">
        <f>IF(B55=0,"ERROR - Балансовата стойност на продуктите от развойна дейност в Приложение 1. е с отрицателна стойност!","O.K.")</f>
        <v>#REF!</v>
      </c>
      <c r="B55" s="224" t="e">
        <f>IF(СДА!#REF!&gt;=0,1,0)</f>
        <v>#REF!</v>
      </c>
    </row>
    <row r="56" spans="1:2" s="224" customFormat="1" ht="25.5" customHeight="1">
      <c r="A56" s="223" t="e">
        <f>IF(B56=0,"ERROR - Балансовата стойност на патентите, лицензиите,  концесионните права, ноу-хау, фирмените и търговски марки в Приложение 1. е с отрицателна стойност!","O.K.")</f>
        <v>#REF!</v>
      </c>
      <c r="B56" s="224" t="e">
        <f>IF(СДА!#REF!&gt;=0,1,0)</f>
        <v>#REF!</v>
      </c>
    </row>
    <row r="57" spans="1:2" s="224" customFormat="1" ht="25.5" customHeight="1">
      <c r="A57" s="223" t="e">
        <f>IF(B57=0,"ERROR - Балансовата стойност на програмните продукти в Приложение 1. е с отрицателна стойност!","O.K.")</f>
        <v>#REF!</v>
      </c>
      <c r="B57" s="224" t="e">
        <f>IF(СДА!#REF!&gt;=0,1,0)</f>
        <v>#REF!</v>
      </c>
    </row>
    <row r="58" spans="1:2" s="224" customFormat="1" ht="25.5" customHeight="1">
      <c r="A58" s="223" t="e">
        <f>IF(B58=0,"ERROR - Балансовата стойност на другите дълготрайни нематериални активи в Приложение 1. е с отрицателна стойност!","O.K.")</f>
        <v>#REF!</v>
      </c>
      <c r="B58" s="224" t="e">
        <f>IF(СДА!#REF!&gt;=0,1,0)</f>
        <v>#REF!</v>
      </c>
    </row>
    <row r="59" spans="1:2" s="224" customFormat="1" ht="25.5" customHeight="1">
      <c r="A59" s="223" t="e">
        <f>IF(B59=0,"ERROR - Балансовата стойност на положителната репутация в Приложение 1. е с отрицателна стойност!","O.K.")</f>
        <v>#REF!</v>
      </c>
      <c r="B59" s="224" t="e">
        <f>IF(СДА!#REF!&gt;=0,1,0)</f>
        <v>#REF!</v>
      </c>
    </row>
    <row r="60" spans="1:2" s="224" customFormat="1" ht="25.5" customHeight="1">
      <c r="A60" s="223" t="str">
        <f>IF(B60=0,"POTENTIAL ERROR- В Приложение 1. за притежаваните трайни насаждения не е начислена амортизация!","O.K.")</f>
        <v>O.K.</v>
      </c>
      <c r="B60" s="224">
        <f>IF(AND(СДА!F17&lt;&gt;0,СДА!M17=0),0,1)</f>
        <v>1</v>
      </c>
    </row>
    <row r="61" spans="1:2" s="224" customFormat="1" ht="25.5" customHeight="1">
      <c r="A61" s="223" t="str">
        <f>IF(B61=0,"POTENTIAL ERROR- В Приложение 1. за притежаваните продуктивни и работни животни не е начислена амортизация!","O.K.")</f>
        <v>O.K.</v>
      </c>
      <c r="B61" s="224">
        <f>IF(AND(СДА!F18&lt;&gt;0,СДА!M18=0),0,1)</f>
        <v>1</v>
      </c>
    </row>
    <row r="62" spans="1:2" s="224" customFormat="1" ht="25.5" customHeight="1">
      <c r="A62" s="223" t="str">
        <f>IF(B62=0,"POTENTIAL ERROR- В Приложение 1. за притежаваните сгради не е начислена амортизация!","O.K.")</f>
        <v>O.K.</v>
      </c>
      <c r="B62" s="224">
        <f>IF(AND(СДА!F19&lt;&gt;0,СДА!M19=0),0,1)</f>
        <v>1</v>
      </c>
    </row>
    <row r="63" spans="1:2" s="224" customFormat="1" ht="25.5" customHeight="1">
      <c r="A63" s="223" t="str">
        <f>IF(B63=0,"POTENTIAL ERROR- В Приложение 1. за притежаваните машини, съоръжения и оборудване не е начислена амортизация!","O.K.")</f>
        <v>O.K.</v>
      </c>
      <c r="B63" s="224">
        <f>IF(AND(СДА!F20&lt;&gt;0,СДА!M20=0),0,1)</f>
        <v>1</v>
      </c>
    </row>
    <row r="64" spans="1:2" s="224" customFormat="1" ht="25.5" customHeight="1">
      <c r="A64" s="223" t="str">
        <f>IF(B64=0,"POTENTIAL ERROR- В Приложение 1. за притежаваните транспортни средства не е начислена амортизация!","O.K.")</f>
        <v>O.K.</v>
      </c>
      <c r="B64" s="224">
        <f>IF(AND(СДА!F21&lt;&gt;0,СДА!M21=0),0,1)</f>
        <v>1</v>
      </c>
    </row>
    <row r="65" spans="1:2" s="224" customFormat="1" ht="25.5" customHeight="1">
      <c r="A65" s="223" t="str">
        <f>IF(B65=0,"POTENTIAL ERROR- В Приложение 1. за притежавания стопански инвентар не е начислена амортизация!","O.K.")</f>
        <v>O.K.</v>
      </c>
      <c r="B65" s="224">
        <f>IF(AND(СДА!F22&lt;&gt;0,СДА!M22=0),0,1)</f>
        <v>1</v>
      </c>
    </row>
    <row r="66" spans="1:2" s="224" customFormat="1" ht="25.5" customHeight="1">
      <c r="A66" s="223" t="str">
        <f>IF(B66=0,"POTENTIAL ERROR- В Приложение 1. за притежаваните други дълготрайни материални активи не е начислена амортизация!","O.K.")</f>
        <v>O.K.</v>
      </c>
      <c r="B66" s="224">
        <f>IF(AND(СДА!F25&lt;&gt;0,СДА!M23=0),0,1)</f>
        <v>1</v>
      </c>
    </row>
    <row r="67" spans="1:2" s="224" customFormat="1" ht="25.5" customHeight="1">
      <c r="A67" s="223" t="str">
        <f>IF(B67=0,"POTENTIAL ERROR- В Приложение 1. за разходите за учредяване и разширяване не е начислена амортизация!","O.K.")</f>
        <v>O.K.</v>
      </c>
      <c r="B67" s="224">
        <f>IF(AND(СДА!F28&lt;&gt;0,СДА!M28=0),0,1)</f>
        <v>1</v>
      </c>
    </row>
    <row r="68" spans="1:2" s="224" customFormat="1" ht="25.5" customHeight="1">
      <c r="A68" s="223" t="str">
        <f>IF(B68=0,"POTENTIAL ERROR- В Приложение 1. за продуктите от развойна дейност не е начислена амортизация!","O.K.")</f>
        <v>O.K.</v>
      </c>
      <c r="B68" s="224">
        <f>IF(AND(СДА!F29&lt;&gt;0,СДА!M29=0),0,1)</f>
        <v>1</v>
      </c>
    </row>
    <row r="69" spans="1:2" s="224" customFormat="1" ht="25.5" customHeight="1">
      <c r="A69" s="223" t="str">
        <f>IF(B69=0,"POTENTIAL ERROR- В Приложение 1. за патентите, лицензиите,  концесионните права, ноу-хау, фирмените и търговски марки не е начислена амортизация!","O.K.")</f>
        <v>O.K.</v>
      </c>
      <c r="B69" s="224">
        <f>IF(AND(СДА!F31&lt;&gt;0,СДА!M31=0),0,1)</f>
        <v>1</v>
      </c>
    </row>
    <row r="70" spans="1:2" s="224" customFormat="1" ht="25.5" customHeight="1">
      <c r="A70" s="223" t="str">
        <f>IF(B70=0,"POTENTIAL ERROR- В Приложение 1. за програмните продукти не е начислена амортизация!","O.K.")</f>
        <v>O.K.</v>
      </c>
      <c r="B70" s="224">
        <f>IF(AND(СДА!F32&lt;&gt;0,СДА!M32=0),0,1)</f>
        <v>1</v>
      </c>
    </row>
    <row r="71" spans="1:2" s="224" customFormat="1" ht="25.5" customHeight="1">
      <c r="A71" s="223" t="str">
        <f>IF(B71=0,"POTENTIAL ERROR- В Приложение 1. за притежаваните други дълготрайни нематериални активи не е начислена амортизация!","O.K.")</f>
        <v>O.K.</v>
      </c>
      <c r="B71" s="224">
        <f>IF(AND(СДА!F33&lt;&gt;0,СДА!M33=0),0,1)</f>
        <v>1</v>
      </c>
    </row>
    <row r="72" spans="1:2" s="224" customFormat="1" ht="25.5" customHeight="1">
      <c r="A72" s="223" t="e">
        <f>IF(B72=0,"POTENTIAL ERROR- В Приложение 1. за положителната репутация не е начислена амортизация!","O.K.")</f>
        <v>#REF!</v>
      </c>
      <c r="B72" s="224" t="e">
        <f>IF(AND(СДА!#REF!&lt;&gt;0,СДА!#REF!=0),0,1)</f>
        <v>#REF!</v>
      </c>
    </row>
    <row r="73" spans="1:2" s="224" customFormat="1" ht="25.5" customHeight="1">
      <c r="A73" s="223" t="e">
        <f>IF(B73=0,"ERROR - Балансовата стойност на сградите, земите, горите и трайните насаждения за предходната година по баланс и Приложение 1. не се равнява!","O.K.")</f>
        <v>#REF!</v>
      </c>
      <c r="B73" s="224" t="e">
        <f>IF(#REF!=СДА!C15+СДА!C16+СДА!C17+СДА!C19-СДА!J15-СДА!J16-СДА!J17-СДА!J19,1,0)</f>
        <v>#REF!</v>
      </c>
    </row>
    <row r="74" spans="1:2" s="224" customFormat="1" ht="25.5" customHeight="1">
      <c r="A74" s="223" t="e">
        <f>IF(B74=0,"ERROR - Отчетната стойност на сградите, земите, горите и трайните насаждения за текущата година по баланс и Приложение 1. не се равнява!","O.K.")</f>
        <v>#REF!</v>
      </c>
      <c r="B74" s="224" t="e">
        <f>IF(#REF!=СДА!I15+СДА!I16+СДА!I17+СДА!I19,1,0)</f>
        <v>#REF!</v>
      </c>
    </row>
    <row r="75" spans="1:2" s="224" customFormat="1" ht="25.5" customHeight="1">
      <c r="A75" s="223" t="e">
        <f>IF(B75=0,"ERROR - Начислената амортизация на сградите, земите, горите и трайните насаждения за текущата година по баланс и Приложение 1. не се равнява!","O.K.")</f>
        <v>#REF!</v>
      </c>
      <c r="B75" s="224" t="e">
        <f>IF(#REF!=СДА!P15+СДА!P16+СДА!P17+СДА!P19,1,0)</f>
        <v>#REF!</v>
      </c>
    </row>
    <row r="76" spans="1:2" s="224" customFormat="1" ht="25.5" customHeight="1">
      <c r="A76" s="223" t="e">
        <f>IF(B76=0,"ERROR - Балансовата стойност на сградите, земите, горите и трайните насаждения за текущата година по баланс и Приложение 1. не се равнява!","O.K.")</f>
        <v>#REF!</v>
      </c>
      <c r="B76" s="224" t="e">
        <f>IF(#REF!=СДА!#REF!+СДА!#REF!+СДА!#REF!+СДА!#REF!,1,0)</f>
        <v>#REF!</v>
      </c>
    </row>
    <row r="77" spans="1:2" s="224" customFormat="1" ht="25.5" customHeight="1">
      <c r="A77" s="223" t="e">
        <f>IF(B77=0,"ERROR - Балансовата стойност на машините съоръженията и оборудването за предходната година по баланс и Приложение 1. не се равнява!","O.K.")</f>
        <v>#REF!</v>
      </c>
      <c r="B77" s="224" t="e">
        <f>IF(#REF!=СДА!C20-СДА!J20,1,0)</f>
        <v>#REF!</v>
      </c>
    </row>
    <row r="78" spans="1:2" s="224" customFormat="1" ht="25.5" customHeight="1">
      <c r="A78" s="223" t="e">
        <f>IF(B78=0,"ERROR - Отчетната стойност на машините съоръженията и оборудването за текущата година по баланс и Приложение 1. не се равнява!","O.K.")</f>
        <v>#REF!</v>
      </c>
      <c r="B78" s="224" t="e">
        <f>IF(#REF!=СДА!I20,1,0)</f>
        <v>#REF!</v>
      </c>
    </row>
    <row r="79" spans="1:2" s="224" customFormat="1" ht="25.5" customHeight="1">
      <c r="A79" s="223" t="e">
        <f>IF(B79=0,"ERROR - Начислената амортизация на машините съоръженията и оборудването за текущата година по баланс и Приложение 1. не се равнява!","O.K.")</f>
        <v>#REF!</v>
      </c>
      <c r="B79" s="224" t="e">
        <f>IF(#REF!=СДА!P20,1,0)</f>
        <v>#REF!</v>
      </c>
    </row>
    <row r="80" spans="1:2" s="224" customFormat="1" ht="25.5" customHeight="1">
      <c r="A80" s="223" t="e">
        <f>IF(B80=0,"ERROR - Балансовата стойност на машините съоръженията и оборудването за текущата година по баланс и Приложение 1. не се равнява!","O.K.")</f>
        <v>#REF!</v>
      </c>
      <c r="B80" s="224" t="e">
        <f>IF(#REF!=СДА!#REF!,1,0)</f>
        <v>#REF!</v>
      </c>
    </row>
    <row r="81" spans="1:2" s="224" customFormat="1" ht="25.5" customHeight="1">
      <c r="A81" s="223" t="e">
        <f>IF(B81=0,"ERROR - Балансовата стойност на другите дълготрайни материални активи за предходната година по баланс и Приложение 1. не се равнява!","O.K.")</f>
        <v>#REF!</v>
      </c>
      <c r="B81" s="224" t="e">
        <f>IF(#REF!=СДА!C18+СДА!C21+СДА!C22+СДА!C23-СДА!J18-СДА!J21-СДА!J22-СДА!J23,1,0)</f>
        <v>#REF!</v>
      </c>
    </row>
    <row r="82" spans="1:2" s="224" customFormat="1" ht="25.5" customHeight="1">
      <c r="A82" s="223" t="e">
        <f>IF(B82=0,"ERROR - Отчетната стойност на другите дълготрайни материални активи за текущата година по баланс и Приложение 1. не се равнява!","O.K.")</f>
        <v>#REF!</v>
      </c>
      <c r="B82" s="224" t="e">
        <f>IF(#REF!=СДА!I18+СДА!I21+СДА!I22+СДА!I23,1,0)</f>
        <v>#REF!</v>
      </c>
    </row>
    <row r="83" spans="1:2" s="224" customFormat="1" ht="25.5" customHeight="1">
      <c r="A83" s="223" t="e">
        <f>IF(B83=0,"ERROR - Начислената амортизация на другите дълготрайни материални активи за текущата година по баланс и Приложение 1. не се равнява!","O.K.")</f>
        <v>#REF!</v>
      </c>
      <c r="B83" s="224" t="e">
        <f>IF(#REF!=СДА!P18+СДА!P21+СДА!P22+СДА!P23,1,0)</f>
        <v>#REF!</v>
      </c>
    </row>
    <row r="84" spans="1:2" s="224" customFormat="1" ht="25.5" customHeight="1">
      <c r="A84" s="223" t="e">
        <f>IF(B84=0,"ERROR - Балансовата стойност на другите дълготрайни материални активи за текущата година по баланс и Приложение 1. не се равнява!","O.K.")</f>
        <v>#REF!</v>
      </c>
      <c r="B84" s="224" t="e">
        <f>IF(#REF!=СДА!#REF!+СДА!#REF!+СДА!#REF!+СДА!#REF!,1,0)</f>
        <v>#REF!</v>
      </c>
    </row>
    <row r="85" spans="1:2" s="224" customFormat="1" ht="25.5" customHeight="1">
      <c r="A85" s="223" t="e">
        <f>IF(B85=0,"ERROR - Балансовата стойност на дълготрайните материални активи за предходната година по баланс и Приложение 1. не се равнява!","O.K.")</f>
        <v>#REF!</v>
      </c>
      <c r="B85" s="224" t="e">
        <f>IF(#REF!=СДА!C26-СДА!J26,1,0)</f>
        <v>#REF!</v>
      </c>
    </row>
    <row r="86" spans="1:2" s="224" customFormat="1" ht="25.5" customHeight="1">
      <c r="A86" s="223" t="e">
        <f>IF(B86=0,"ERROR - Отчетната стойност на дълготрайните материални активи за текущата година по баланс и Приложение 1. не се равнява!","O.K.")</f>
        <v>#REF!</v>
      </c>
      <c r="B86" s="224" t="e">
        <f>IF(#REF!=СДА!I26,1,0)</f>
        <v>#REF!</v>
      </c>
    </row>
    <row r="87" spans="1:2" s="224" customFormat="1" ht="25.5" customHeight="1">
      <c r="A87" s="223" t="e">
        <f>IF(B87=0,"ERROR - Начислената амортизация на дълготрайните материални активи за текущата година по баланс и Приложение 1. не се равнява!","O.K.")</f>
        <v>#REF!</v>
      </c>
      <c r="B87" s="224" t="e">
        <f>IF(#REF!-#REF!=СДА!P26,1,0)</f>
        <v>#REF!</v>
      </c>
    </row>
    <row r="88" spans="1:2" s="224" customFormat="1" ht="25.5" customHeight="1">
      <c r="A88" s="223" t="e">
        <f>IF(B88=0,"ERROR - Балансовата стойност на дълготрайните материални активи за текущата година по баланс и Приложение 1. не се равнява!","O.K.")</f>
        <v>#REF!</v>
      </c>
      <c r="B88" s="224" t="e">
        <f>IF(#REF!=СДА!#REF!,1,0)</f>
        <v>#REF!</v>
      </c>
    </row>
    <row r="89" spans="1:2" s="224" customFormat="1" ht="25.5" customHeight="1">
      <c r="A89" s="223" t="e">
        <f>IF(B89=0,"ERROR - Балансовата стойност на разходите за учредяване и разширяване за предходната година по баланс и Приложение 1. не се равнява!","O.K.")</f>
        <v>#REF!</v>
      </c>
      <c r="B89" s="224" t="e">
        <f>IF(#REF!=СДА!C28-СДА!J28,1,0)</f>
        <v>#REF!</v>
      </c>
    </row>
    <row r="90" spans="1:2" s="224" customFormat="1" ht="25.5" customHeight="1">
      <c r="A90" s="223" t="e">
        <f>IF(B90=0,"ERROR - Отчетната стойност на разходите за учредяване и разширяване за текущата година по баланс и Приложение 1. не се равнява!","O.K.")</f>
        <v>#REF!</v>
      </c>
      <c r="B90" s="224" t="e">
        <f>IF(#REF!=СДА!I28,1,0)</f>
        <v>#REF!</v>
      </c>
    </row>
    <row r="91" spans="1:2" s="224" customFormat="1" ht="25.5" customHeight="1">
      <c r="A91" s="223" t="e">
        <f>IF(B91=0,"ERROR - Начислената амортизация на разходите за учредяване и разширяване за текущата година по баланс и Приложение 1. не се равнява!","O.K.")</f>
        <v>#REF!</v>
      </c>
      <c r="B91" s="224" t="e">
        <f>IF(#REF!=СДА!P28,1,0)</f>
        <v>#REF!</v>
      </c>
    </row>
    <row r="92" spans="1:2" s="224" customFormat="1" ht="25.5" customHeight="1">
      <c r="A92" s="223" t="e">
        <f>IF(B92=0,"ERROR - Балансовата стойност на разходите за учредяване и разширяване за текущата година по баланс и Приложение 1. не се равнява!","O.K.")</f>
        <v>#REF!</v>
      </c>
      <c r="B92" s="224" t="e">
        <f>IF(#REF!=СДА!#REF!,1,0)</f>
        <v>#REF!</v>
      </c>
    </row>
    <row r="93" spans="1:2" s="224" customFormat="1" ht="25.5" customHeight="1">
      <c r="A93" s="223" t="e">
        <f>IF(B93=0,"ERROR - Балансовата стойност на продуктите от развойна дейност за предходната година по баланс и Приложение 1. не се равнява!","O.K.")</f>
        <v>#REF!</v>
      </c>
      <c r="B93" s="224" t="e">
        <f>IF(#REF!=СДА!C29-СДА!J29,1,0)</f>
        <v>#REF!</v>
      </c>
    </row>
    <row r="94" spans="1:2" s="224" customFormat="1" ht="25.5" customHeight="1">
      <c r="A94" s="223" t="e">
        <f>IF(B94=0,"ERROR - Отчетната стойност на продуктите от развойна дейност за текущата година по баланс и Приложение 1. не се равнява!","O.K.")</f>
        <v>#REF!</v>
      </c>
      <c r="B94" s="224" t="e">
        <f>IF(#REF!=СДА!I29,1,0)</f>
        <v>#REF!</v>
      </c>
    </row>
    <row r="95" spans="1:2" s="224" customFormat="1" ht="25.5" customHeight="1">
      <c r="A95" s="223" t="e">
        <f>IF(B95=0,"ERROR - Начислената амортизация на продуктите от развойна дейност за текущата година по баланс и Приложение 1. не се равнява!","O.K.")</f>
        <v>#REF!</v>
      </c>
      <c r="B95" s="224" t="e">
        <f>IF(#REF!=СДА!P29,1,0)</f>
        <v>#REF!</v>
      </c>
    </row>
    <row r="96" spans="1:2" s="224" customFormat="1" ht="25.5" customHeight="1">
      <c r="A96" s="223" t="e">
        <f>IF(B96=0,"ERROR - Балансовата стойност на продуктите от развойна дейност за текущата година по баланс и Приложение 1. не се равнява!","O.K.")</f>
        <v>#REF!</v>
      </c>
      <c r="B96" s="224" t="e">
        <f>IF(#REF!=СДА!#REF!,1,0)</f>
        <v>#REF!</v>
      </c>
    </row>
    <row r="97" spans="1:2" s="224" customFormat="1" ht="25.5" customHeight="1">
      <c r="A97" s="223" t="e">
        <f>IF(B97=0,"ERROR - Балансовата стойност на програмните продукти за предходната година по баланс и Приложение 1. не се равнява!","O.K.")</f>
        <v>#REF!</v>
      </c>
      <c r="B97" s="224" t="e">
        <f>IF(#REF!=СДА!C32-СДА!J32,1,0)</f>
        <v>#REF!</v>
      </c>
    </row>
    <row r="98" spans="1:2" s="224" customFormat="1" ht="25.5" customHeight="1">
      <c r="A98" s="223" t="e">
        <f>IF(B98=0,"ERROR - Отчетната стойност на програмните продукти за текущата година по баланс и Приложение 1. не се равнява!","O.K.")</f>
        <v>#REF!</v>
      </c>
      <c r="B98" s="224" t="e">
        <f>IF(#REF!=СДА!I32,1,0)</f>
        <v>#REF!</v>
      </c>
    </row>
    <row r="99" spans="1:2" s="224" customFormat="1" ht="25.5" customHeight="1">
      <c r="A99" s="223" t="e">
        <f>IF(B99=0,"ERROR - Начислената амортизация на програмните продукти за текущата година по баланс и Приложение 1. не се равнява!","O.K.")</f>
        <v>#REF!</v>
      </c>
      <c r="B99" s="224" t="e">
        <f>IF(#REF!=СДА!P32,1,0)</f>
        <v>#REF!</v>
      </c>
    </row>
    <row r="100" spans="1:2" s="224" customFormat="1" ht="25.5" customHeight="1">
      <c r="A100" s="223" t="e">
        <f>IF(B100=0,"ERROR - Балансовата стойност на програмните продукти за текущата година по баланс и Приложение 1. не се равнява!","O.K.")</f>
        <v>#REF!</v>
      </c>
      <c r="B100" s="224" t="e">
        <f>IF(#REF!=СДА!#REF!,1,0)</f>
        <v>#REF!</v>
      </c>
    </row>
    <row r="101" spans="1:2" s="224" customFormat="1" ht="25.5" customHeight="1">
      <c r="A101" s="223" t="e">
        <f>IF(B101=0,"ERROR - Балансовата стойност на патентите, лицензиите, концесионните права, ноу-хау фирмените и търговските марки за предходната година по баланс и Приложение 1. не се равнява!","O.K.")</f>
        <v>#REF!</v>
      </c>
      <c r="B101" s="224" t="e">
        <f>IF(#REF!=СДА!C31-СДА!J31,1,0)</f>
        <v>#REF!</v>
      </c>
    </row>
    <row r="102" spans="1:2" s="224" customFormat="1" ht="25.5" customHeight="1">
      <c r="A102" s="223" t="e">
        <f>IF(B102=0,"ERROR - Отчетната стойност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2" s="224" t="e">
        <f>IF(#REF!=СДА!I31,1,0)</f>
        <v>#REF!</v>
      </c>
    </row>
    <row r="103" spans="1:2" s="224" customFormat="1" ht="25.5" customHeight="1">
      <c r="A103" s="223" t="e">
        <f>IF(B103=0,"ERROR - Начислената амортизация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3" s="224" t="e">
        <f>IF(#REF!=СДА!P31,1,0)</f>
        <v>#REF!</v>
      </c>
    </row>
    <row r="104" spans="1:2" s="224" customFormat="1" ht="25.5" customHeight="1">
      <c r="A104" s="223" t="e">
        <f>IF(B104=0,"ERROR - Балансовата стойност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4" s="224" t="e">
        <f>IF(#REF!=СДА!#REF!,1,0)</f>
        <v>#REF!</v>
      </c>
    </row>
    <row r="105" spans="1:2" s="224" customFormat="1" ht="25.5" customHeight="1">
      <c r="A105" s="223" t="e">
        <f>IF(B105=0,"ERROR - Балансовата стойност на другите дълготрайни нематериални активи за предходната година по баланс и Приложение 1. не се равнява!","O.K.")</f>
        <v>#REF!</v>
      </c>
      <c r="B105" s="224" t="e">
        <f>IF(#REF!=СДА!C33-СДА!J33,1,0)</f>
        <v>#REF!</v>
      </c>
    </row>
    <row r="106" spans="1:2" s="224" customFormat="1" ht="25.5" customHeight="1">
      <c r="A106" s="223" t="e">
        <f>IF(B106=0,"ERROR - Отчетната стойност на другите дълготрайни нематериални активи за текущата година по баланс и Приложение 1. не се равнява!","O.K.")</f>
        <v>#REF!</v>
      </c>
      <c r="B106" s="224" t="e">
        <f>IF(#REF!=СДА!I33,1,0)</f>
        <v>#REF!</v>
      </c>
    </row>
    <row r="107" spans="1:2" s="224" customFormat="1" ht="25.5" customHeight="1">
      <c r="A107" s="223" t="e">
        <f>IF(B107=0,"ERROR - Начислената амортизация на другите дълготрайни нематериални активи за текущата година по баланс и Приложение 1. не се равнява!","O.K.")</f>
        <v>#REF!</v>
      </c>
      <c r="B107" s="224" t="e">
        <f>IF(#REF!=СДА!P33,1,0)</f>
        <v>#REF!</v>
      </c>
    </row>
    <row r="108" spans="1:2" s="224" customFormat="1" ht="25.5" customHeight="1">
      <c r="A108" s="223" t="e">
        <f>IF(B108=0,"ERROR - Балансовата стойност на другите дълготрайни нематериални активи за текущата година по баланс и Приложение 1. не се равнява!","O.K.")</f>
        <v>#REF!</v>
      </c>
      <c r="B108" s="224" t="e">
        <f>IF(#REF!=СДА!#REF!,1,0)</f>
        <v>#REF!</v>
      </c>
    </row>
    <row r="109" spans="1:2" s="224" customFormat="1" ht="25.5" customHeight="1">
      <c r="A109" s="223" t="e">
        <f>IF(B109=0,"ERROR - Балансовата стойност на дълготрайните нематериални активи за предходната година по баланс и Приложение 1. не се равнява!","O.K.")</f>
        <v>#REF!</v>
      </c>
      <c r="B109" s="224" t="e">
        <f>IF(#REF!=СДА!C34-СДА!J34,1,0)</f>
        <v>#REF!</v>
      </c>
    </row>
    <row r="110" spans="1:2" s="224" customFormat="1" ht="25.5" customHeight="1">
      <c r="A110" s="223" t="e">
        <f>IF(B110=0,"ERROR - Отчетната стойност на дълготрайните нематериални активи за текущата година по баланс и Приложение 1. не се равнява!","O.K.")</f>
        <v>#REF!</v>
      </c>
      <c r="B110" s="224" t="e">
        <f>IF(#REF!=СДА!I34,1,0)</f>
        <v>#REF!</v>
      </c>
    </row>
    <row r="111" spans="1:2" s="224" customFormat="1" ht="25.5" customHeight="1">
      <c r="A111" s="223" t="e">
        <f>IF(B111=0,"ERROR - Начислената амортизация на дълготрайните нематериални активи за текущата година по баланс и Приложение 1. не се равнява!","O.K.")</f>
        <v>#REF!</v>
      </c>
      <c r="B111" s="224" t="e">
        <f>IF(#REF!=СДА!P34,1,0)</f>
        <v>#REF!</v>
      </c>
    </row>
    <row r="112" spans="1:2" s="224" customFormat="1" ht="25.5" customHeight="1">
      <c r="A112" s="223" t="e">
        <f>IF(B112=0,"ERROR - Балансовата стойност на дълготрайните нематериални активи за текущата година по баланс и Приложение 1. не се равнява!","O.K.")</f>
        <v>#REF!</v>
      </c>
      <c r="B112" s="224" t="e">
        <f>IF(#REF!=СДА!#REF!,1,0)</f>
        <v>#REF!</v>
      </c>
    </row>
    <row r="113" spans="1:2" s="224" customFormat="1" ht="25.5" customHeight="1">
      <c r="A113" s="223" t="e">
        <f>IF(B113=0,"ERROR - Балансовата стойност на дългосрочните инвестиции с контролно участие за предходната година по баланс и Приложение 1. не се равнява!","O.K.")</f>
        <v>#REF!</v>
      </c>
      <c r="B113" s="224" t="e">
        <f>IF(#REF!=СДА!C36,1,0)</f>
        <v>#REF!</v>
      </c>
    </row>
    <row r="114" spans="1:2" s="224" customFormat="1" ht="25.5" customHeight="1">
      <c r="A114" s="223" t="e">
        <f>IF(B114=0,"ERROR - Балансовата стойност на дългосрочните инвестиции с контролно участие за текущата година по баланс и Приложение 1. не се равнява!","O.K.")</f>
        <v>#REF!</v>
      </c>
      <c r="B114" s="224" t="e">
        <f>IF(#REF!=СДА!#REF!,1,0)</f>
        <v>#REF!</v>
      </c>
    </row>
    <row r="115" spans="1:2" s="224" customFormat="1" ht="25.5" customHeight="1">
      <c r="A115" s="223" t="e">
        <f>IF(B115=0,"ERROR - Балансовата стойност на дългосрочните инвестиции съз значително участие за предходната година по баланс и Приложение 1. не се равнява!","O.K.")</f>
        <v>#REF!</v>
      </c>
      <c r="B115" s="224" t="e">
        <f>IF(#REF!=СДА!C37,1,0)</f>
        <v>#REF!</v>
      </c>
    </row>
    <row r="116" spans="1:2" s="224" customFormat="1" ht="25.5" customHeight="1">
      <c r="A116" s="223" t="e">
        <f>IF(B116=0,"ERROR - Балансовата стойност на дългосрочните инвестиции със значително участие за текущата година по баланс и Приложение 1. не се равнява!","O.K.")</f>
        <v>#REF!</v>
      </c>
      <c r="B116" s="224" t="e">
        <f>IF(#REF!=СДА!#REF!,1,0)</f>
        <v>#REF!</v>
      </c>
    </row>
    <row r="117" spans="1:2" s="224" customFormat="1" ht="25.5" customHeight="1">
      <c r="A117" s="223" t="e">
        <f>IF(B117=0,"ERROR - Балансовата стойност на дългосрочните инвестиции с малцинствено участие за предходната година по баланс и Приложение 1. не се равнява!","O.K.")</f>
        <v>#REF!</v>
      </c>
      <c r="B117" s="224" t="e">
        <f>IF(#REF!=СДА!#REF!,1,0)</f>
        <v>#REF!</v>
      </c>
    </row>
    <row r="118" spans="1:2" s="224" customFormat="1" ht="25.5" customHeight="1">
      <c r="A118" s="223" t="e">
        <f>IF(B118=0,"ERROR - Балансовата стойност на дългосрочните инвестиции с малцинствено участие за текущата година по баланс и Приложение 1. не се равнява!","O.K.")</f>
        <v>#REF!</v>
      </c>
      <c r="B118" s="224" t="e">
        <f>IF(#REF!=СДА!#REF!,1,0)</f>
        <v>#REF!</v>
      </c>
    </row>
    <row r="119" spans="1:2" s="224" customFormat="1" ht="25.5" customHeight="1">
      <c r="A119" s="223" t="e">
        <f>IF(B119=0,"ERROR - Балансовата стойност на инвестиционните имоти за предходната година по баланс и Приложение 1. не се равнява!","O.K.")</f>
        <v>#REF!</v>
      </c>
      <c r="B119" s="224" t="e">
        <f>IF(#REF!=СДА!#REF!,1,0)</f>
        <v>#REF!</v>
      </c>
    </row>
    <row r="120" spans="1:2" s="224" customFormat="1" ht="25.5" customHeight="1">
      <c r="A120" s="223" t="e">
        <f>IF(B120=0,"ERROR - Балансовата стойност на инвестиционните имоти за текущата година по баланс и Приложение 1. не се равнява!","O.K.")</f>
        <v>#REF!</v>
      </c>
      <c r="B120" s="224" t="e">
        <f>IF(#REF!=СДА!#REF!,1,0)</f>
        <v>#REF!</v>
      </c>
    </row>
    <row r="121" spans="1:2" s="224" customFormat="1" ht="25.5" customHeight="1">
      <c r="A121" s="223" t="e">
        <f>IF(B121=0,"ERROR - Балансовата стойност на другите дългосрочни инвестиции за предходната година по баланс и Приложение 1. не се равнява!","O.K.")</f>
        <v>#REF!</v>
      </c>
      <c r="B121" s="224" t="e">
        <f>IF(#REF!=СДА!#REF!,1,0)</f>
        <v>#REF!</v>
      </c>
    </row>
    <row r="122" spans="1:2" s="224" customFormat="1" ht="25.5" customHeight="1">
      <c r="A122" s="223" t="e">
        <f>IF(B122=0,"ERROR - Балансовата стойност на другите дългосрочни инвестиции за текущата година по баланс и Приложение 1. не се равнява!","O.K.")</f>
        <v>#REF!</v>
      </c>
      <c r="B122" s="224" t="e">
        <f>IF(#REF!=СДА!#REF!,1,0)</f>
        <v>#REF!</v>
      </c>
    </row>
    <row r="123" spans="1:2" s="224" customFormat="1" ht="25.5" customHeight="1">
      <c r="A123" s="223" t="e">
        <f>IF(B123=0,"ERROR - Балансовата стойност на дългосрочните инвестиции за предходната година по баланс и Приложение 1. не се равнява!","O.K.")</f>
        <v>#REF!</v>
      </c>
      <c r="B123" s="224" t="e">
        <f>IF(#REF!=СДА!#REF!,1,0)</f>
        <v>#REF!</v>
      </c>
    </row>
    <row r="124" spans="1:2" s="224" customFormat="1" ht="25.5" customHeight="1">
      <c r="A124" s="223" t="e">
        <f>IF(B124=0,"ERROR - Балансовата стойност на дългосрочните инвестиции за текущата година по баланс и Приложение 1. не се равнява!","O.K.")</f>
        <v>#REF!</v>
      </c>
      <c r="B124" s="224" t="e">
        <f>IF(#REF!=СДА!#REF!,1,0)</f>
        <v>#REF!</v>
      </c>
    </row>
    <row r="125" spans="1:2" s="224" customFormat="1" ht="25.5" customHeight="1">
      <c r="A125" s="223" t="e">
        <f>IF(B125=0,"ERROR - Балансовата стойност на положителната репутация за предходната година по баланс и Приложение 1. не се равнява!","O.K.")</f>
        <v>#REF!</v>
      </c>
      <c r="B125" s="224" t="e">
        <f>IF(#REF!=СДА!#REF!,1,0)</f>
        <v>#REF!</v>
      </c>
    </row>
    <row r="126" spans="1:2" s="224" customFormat="1" ht="25.5" customHeight="1">
      <c r="A126" s="223" t="e">
        <f>IF(B126=0,"ERROR - Балансовата стойност на положителната репутация за текущата година по баланс и Приложение 1. не се равнява!","O.K.")</f>
        <v>#REF!</v>
      </c>
      <c r="B126" s="224" t="e">
        <f>IF(#REF!=СДА!#REF!,1,0)</f>
        <v>#REF!</v>
      </c>
    </row>
    <row r="127" spans="1:2" s="224" customFormat="1" ht="25.5" customHeight="1">
      <c r="A127" s="223" t="e">
        <f>IF(B127=0,"ERROR - Балансовата стойност на дълготрайните активи за предходната година по баланс и Приложение 1. не се равнява!","O.K.")</f>
        <v>#REF!</v>
      </c>
      <c r="B127" s="224" t="e">
        <f>IF(#REF!-#REF!=СДА!#REF!-СДА!#REF!,1,0)</f>
        <v>#REF!</v>
      </c>
    </row>
    <row r="128" spans="1:2" s="224" customFormat="1" ht="25.5" customHeight="1">
      <c r="A128" s="223" t="e">
        <f>IF(B128=0,"ERROR - Балансовата стойност на дълготрайните активи за текущата година по баланс и Приложение 1. не се равнява!","O.K.")</f>
        <v>#REF!</v>
      </c>
      <c r="B128" s="224" t="e">
        <f>IF(#REF!-#REF!=СДА!#REF!,1,0)</f>
        <v>#REF!</v>
      </c>
    </row>
    <row r="129" s="224" customFormat="1" ht="25.5" customHeight="1">
      <c r="A129" s="223"/>
    </row>
    <row r="130" s="224" customFormat="1" ht="25.5" customHeight="1">
      <c r="A130" s="223"/>
    </row>
    <row r="131" s="224" customFormat="1" ht="25.5" customHeight="1">
      <c r="A131" s="223"/>
    </row>
    <row r="132" s="224" customFormat="1" ht="25.5" customHeight="1">
      <c r="A132" s="223"/>
    </row>
    <row r="133" s="224" customFormat="1" ht="25.5" customHeight="1">
      <c r="A133" s="223"/>
    </row>
    <row r="134" s="224" customFormat="1" ht="25.5" customHeight="1">
      <c r="A134" s="223"/>
    </row>
    <row r="135" s="224" customFormat="1" ht="25.5" customHeight="1">
      <c r="A135" s="223"/>
    </row>
    <row r="136" s="224" customFormat="1" ht="25.5" customHeight="1">
      <c r="A136" s="223"/>
    </row>
    <row r="137" s="224" customFormat="1" ht="25.5" customHeight="1">
      <c r="A137" s="223"/>
    </row>
    <row r="138" s="224" customFormat="1" ht="25.5" customHeight="1">
      <c r="A138" s="223"/>
    </row>
    <row r="139" s="224" customFormat="1" ht="25.5" customHeight="1">
      <c r="A139" s="223"/>
    </row>
    <row r="140" s="224" customFormat="1" ht="25.5" customHeight="1">
      <c r="A140" s="223"/>
    </row>
    <row r="141" s="224" customFormat="1" ht="25.5" customHeight="1">
      <c r="A141" s="223"/>
    </row>
    <row r="142" s="224" customFormat="1" ht="25.5" customHeight="1">
      <c r="A142" s="223"/>
    </row>
    <row r="143" s="224" customFormat="1" ht="25.5" customHeight="1">
      <c r="A143" s="223"/>
    </row>
    <row r="144" s="224" customFormat="1" ht="25.5" customHeight="1">
      <c r="A144" s="223"/>
    </row>
    <row r="145" s="224" customFormat="1" ht="25.5" customHeight="1">
      <c r="A145" s="223"/>
    </row>
    <row r="146" s="224" customFormat="1" ht="25.5" customHeight="1">
      <c r="A146" s="223"/>
    </row>
    <row r="147" s="224" customFormat="1" ht="25.5" customHeight="1">
      <c r="A147" s="223"/>
    </row>
    <row r="148" s="224" customFormat="1" ht="25.5" customHeight="1">
      <c r="A148" s="223"/>
    </row>
    <row r="149" s="224" customFormat="1" ht="25.5" customHeight="1">
      <c r="A149" s="223"/>
    </row>
    <row r="150" s="224" customFormat="1" ht="25.5" customHeight="1">
      <c r="A150" s="223"/>
    </row>
    <row r="151" s="224" customFormat="1" ht="25.5" customHeight="1">
      <c r="A151" s="223"/>
    </row>
    <row r="152" s="224" customFormat="1" ht="25.5" customHeight="1">
      <c r="A152" s="223"/>
    </row>
    <row r="153" s="224" customFormat="1" ht="25.5" customHeight="1">
      <c r="A153" s="223"/>
    </row>
    <row r="154" s="224" customFormat="1" ht="25.5" customHeight="1">
      <c r="A154" s="223"/>
    </row>
    <row r="155" s="224" customFormat="1" ht="25.5" customHeight="1">
      <c r="A155" s="223"/>
    </row>
    <row r="156" s="224" customFormat="1" ht="25.5" customHeight="1">
      <c r="A156" s="223"/>
    </row>
    <row r="157" s="224" customFormat="1" ht="25.5" customHeight="1">
      <c r="A157" s="223"/>
    </row>
    <row r="158" s="224" customFormat="1" ht="25.5" customHeight="1">
      <c r="A158" s="223"/>
    </row>
    <row r="159" s="224" customFormat="1" ht="25.5" customHeight="1">
      <c r="A159" s="223"/>
    </row>
    <row r="160" s="224" customFormat="1" ht="25.5" customHeight="1">
      <c r="A160" s="223"/>
    </row>
    <row r="161" s="224" customFormat="1" ht="25.5" customHeight="1">
      <c r="A161" s="223"/>
    </row>
    <row r="162" s="224" customFormat="1" ht="25.5" customHeight="1">
      <c r="A162" s="223"/>
    </row>
    <row r="163" s="224" customFormat="1" ht="25.5" customHeight="1">
      <c r="A163" s="223"/>
    </row>
    <row r="164" s="224" customFormat="1" ht="25.5" customHeight="1">
      <c r="A164" s="223"/>
    </row>
    <row r="165" s="224" customFormat="1" ht="25.5" customHeight="1">
      <c r="A165" s="223"/>
    </row>
    <row r="166" s="224" customFormat="1" ht="25.5" customHeight="1">
      <c r="A166" s="223"/>
    </row>
    <row r="167" s="224" customFormat="1" ht="25.5" customHeight="1">
      <c r="A167" s="223"/>
    </row>
    <row r="168" s="224" customFormat="1" ht="25.5" customHeight="1">
      <c r="A168" s="223"/>
    </row>
    <row r="169" s="224" customFormat="1" ht="25.5" customHeight="1">
      <c r="A169" s="223"/>
    </row>
    <row r="170" s="224" customFormat="1" ht="25.5" customHeight="1">
      <c r="A170" s="223"/>
    </row>
    <row r="171" s="224" customFormat="1" ht="25.5" customHeight="1">
      <c r="A171" s="223"/>
    </row>
    <row r="172" s="224" customFormat="1" ht="25.5" customHeight="1">
      <c r="A172" s="223"/>
    </row>
    <row r="173" s="224" customFormat="1" ht="25.5" customHeight="1">
      <c r="A173" s="223"/>
    </row>
    <row r="174" s="224" customFormat="1" ht="25.5" customHeight="1">
      <c r="A174" s="223"/>
    </row>
    <row r="175" s="224" customFormat="1" ht="25.5" customHeight="1">
      <c r="A175" s="223"/>
    </row>
    <row r="176" s="224" customFormat="1" ht="25.5" customHeight="1">
      <c r="A176" s="223"/>
    </row>
    <row r="177" s="224" customFormat="1" ht="25.5" customHeight="1">
      <c r="A177" s="223"/>
    </row>
    <row r="178" s="224" customFormat="1" ht="25.5" customHeight="1">
      <c r="A178" s="223"/>
    </row>
    <row r="179" s="224" customFormat="1" ht="25.5" customHeight="1">
      <c r="A179" s="223"/>
    </row>
    <row r="180" s="224" customFormat="1" ht="25.5" customHeight="1">
      <c r="A180" s="223"/>
    </row>
    <row r="181" s="224" customFormat="1" ht="25.5" customHeight="1">
      <c r="A181" s="223"/>
    </row>
    <row r="182" s="224" customFormat="1" ht="25.5" customHeight="1">
      <c r="A182" s="223"/>
    </row>
    <row r="183" s="224" customFormat="1" ht="25.5" customHeight="1">
      <c r="A183" s="223"/>
    </row>
    <row r="184" s="224" customFormat="1" ht="25.5" customHeight="1">
      <c r="A184" s="223"/>
    </row>
    <row r="185" s="224" customFormat="1" ht="25.5" customHeight="1">
      <c r="A185" s="223"/>
    </row>
    <row r="186" s="224" customFormat="1" ht="25.5" customHeight="1">
      <c r="A186" s="223"/>
    </row>
    <row r="187" s="224" customFormat="1" ht="25.5" customHeight="1">
      <c r="A187" s="223"/>
    </row>
    <row r="188" s="224" customFormat="1" ht="25.5" customHeight="1">
      <c r="A188" s="223"/>
    </row>
    <row r="189" s="224" customFormat="1" ht="25.5" customHeight="1">
      <c r="A189" s="223"/>
    </row>
    <row r="190" s="224" customFormat="1" ht="25.5" customHeight="1">
      <c r="A190" s="223"/>
    </row>
    <row r="191" s="224" customFormat="1" ht="25.5" customHeight="1">
      <c r="A191" s="223"/>
    </row>
    <row r="192" s="224" customFormat="1" ht="25.5" customHeight="1">
      <c r="A192" s="223"/>
    </row>
    <row r="193" s="224" customFormat="1" ht="25.5" customHeight="1">
      <c r="A193" s="223"/>
    </row>
    <row r="194" s="224" customFormat="1" ht="25.5" customHeight="1">
      <c r="A194" s="223"/>
    </row>
    <row r="195" s="224" customFormat="1" ht="25.5" customHeight="1">
      <c r="A195" s="223"/>
    </row>
    <row r="196" s="224" customFormat="1" ht="25.5" customHeight="1">
      <c r="A196" s="223"/>
    </row>
    <row r="197" s="224" customFormat="1" ht="25.5" customHeight="1">
      <c r="A197" s="223"/>
    </row>
    <row r="198" s="224" customFormat="1" ht="25.5" customHeight="1">
      <c r="A198" s="223"/>
    </row>
    <row r="199" s="224" customFormat="1" ht="25.5" customHeight="1">
      <c r="A199" s="223"/>
    </row>
    <row r="200" s="224" customFormat="1" ht="25.5" customHeight="1">
      <c r="A200" s="223"/>
    </row>
    <row r="201" s="224" customFormat="1" ht="25.5" customHeight="1">
      <c r="A201" s="223"/>
    </row>
    <row r="202" s="224" customFormat="1" ht="25.5" customHeight="1">
      <c r="A202" s="223"/>
    </row>
    <row r="203" s="224" customFormat="1" ht="25.5" customHeight="1">
      <c r="A203" s="223"/>
    </row>
    <row r="204" s="224" customFormat="1" ht="25.5" customHeight="1">
      <c r="A204" s="223"/>
    </row>
    <row r="205" s="224" customFormat="1" ht="25.5" customHeight="1">
      <c r="A205" s="223"/>
    </row>
    <row r="206" s="224" customFormat="1" ht="25.5" customHeight="1">
      <c r="A206" s="223"/>
    </row>
    <row r="207" s="224" customFormat="1" ht="25.5" customHeight="1">
      <c r="A207" s="223"/>
    </row>
    <row r="208" s="224" customFormat="1" ht="25.5" customHeight="1">
      <c r="A208" s="223"/>
    </row>
    <row r="209" s="224" customFormat="1" ht="25.5" customHeight="1">
      <c r="A209" s="223"/>
    </row>
    <row r="210" s="224" customFormat="1" ht="25.5" customHeight="1">
      <c r="A210" s="223"/>
    </row>
    <row r="211" s="224" customFormat="1" ht="25.5" customHeight="1">
      <c r="A211" s="223"/>
    </row>
    <row r="212" s="224" customFormat="1" ht="25.5" customHeight="1">
      <c r="A212" s="223"/>
    </row>
    <row r="213" s="224" customFormat="1" ht="25.5" customHeight="1">
      <c r="A213" s="223"/>
    </row>
    <row r="214" s="224" customFormat="1" ht="25.5" customHeight="1">
      <c r="A214" s="223"/>
    </row>
    <row r="215" s="224" customFormat="1" ht="25.5" customHeight="1">
      <c r="A215" s="223"/>
    </row>
    <row r="216" s="224" customFormat="1" ht="25.5" customHeight="1">
      <c r="A216" s="223"/>
    </row>
    <row r="217" s="224" customFormat="1" ht="25.5" customHeight="1">
      <c r="A217" s="223"/>
    </row>
    <row r="218" s="224" customFormat="1" ht="25.5" customHeight="1">
      <c r="A218" s="223"/>
    </row>
    <row r="219" s="224" customFormat="1" ht="25.5" customHeight="1">
      <c r="A219" s="223"/>
    </row>
    <row r="220" s="224" customFormat="1" ht="25.5" customHeight="1">
      <c r="A220" s="223"/>
    </row>
    <row r="221" s="224" customFormat="1" ht="25.5" customHeight="1">
      <c r="A221" s="223"/>
    </row>
    <row r="222" s="224" customFormat="1" ht="25.5" customHeight="1">
      <c r="A222" s="223"/>
    </row>
    <row r="223" s="224" customFormat="1" ht="25.5" customHeight="1">
      <c r="A223" s="223"/>
    </row>
    <row r="224" s="224" customFormat="1" ht="25.5" customHeight="1">
      <c r="A224" s="223"/>
    </row>
    <row r="225" s="224" customFormat="1" ht="25.5" customHeight="1">
      <c r="A225" s="223"/>
    </row>
    <row r="226" s="224" customFormat="1" ht="25.5" customHeight="1">
      <c r="A226" s="223"/>
    </row>
    <row r="227" s="224" customFormat="1" ht="25.5" customHeight="1">
      <c r="A227" s="223"/>
    </row>
    <row r="228" s="224" customFormat="1" ht="25.5" customHeight="1">
      <c r="A228" s="223"/>
    </row>
    <row r="229" s="224" customFormat="1" ht="25.5" customHeight="1">
      <c r="A229" s="223"/>
    </row>
    <row r="230" s="224" customFormat="1" ht="25.5" customHeight="1">
      <c r="A230" s="223"/>
    </row>
    <row r="231" s="224" customFormat="1" ht="25.5" customHeight="1">
      <c r="A231" s="223"/>
    </row>
    <row r="232" s="224" customFormat="1" ht="25.5" customHeight="1">
      <c r="A232" s="223"/>
    </row>
    <row r="233" s="224" customFormat="1" ht="25.5" customHeight="1">
      <c r="A233" s="223"/>
    </row>
    <row r="234" s="224" customFormat="1" ht="25.5" customHeight="1">
      <c r="A234" s="223"/>
    </row>
    <row r="235" s="224" customFormat="1" ht="25.5" customHeight="1">
      <c r="A235" s="223"/>
    </row>
    <row r="236" s="224" customFormat="1" ht="25.5" customHeight="1">
      <c r="A236" s="223"/>
    </row>
    <row r="237" s="224" customFormat="1" ht="25.5" customHeight="1">
      <c r="A237" s="223"/>
    </row>
    <row r="238" s="224" customFormat="1" ht="25.5" customHeight="1">
      <c r="A238" s="223"/>
    </row>
    <row r="239" s="224" customFormat="1" ht="25.5" customHeight="1">
      <c r="A239" s="223"/>
    </row>
    <row r="240" s="224" customFormat="1" ht="25.5" customHeight="1">
      <c r="A240" s="223"/>
    </row>
    <row r="241" s="224" customFormat="1" ht="25.5" customHeight="1">
      <c r="A241" s="223"/>
    </row>
    <row r="242" s="224" customFormat="1" ht="25.5" customHeight="1">
      <c r="A242" s="223"/>
    </row>
    <row r="243" s="224" customFormat="1" ht="25.5" customHeight="1">
      <c r="A243" s="223"/>
    </row>
    <row r="244" s="224" customFormat="1" ht="25.5" customHeight="1">
      <c r="A244" s="223"/>
    </row>
    <row r="245" s="224" customFormat="1" ht="25.5" customHeight="1">
      <c r="A245" s="223"/>
    </row>
    <row r="246" s="224" customFormat="1" ht="25.5" customHeight="1">
      <c r="A246" s="223"/>
    </row>
    <row r="247" s="224" customFormat="1" ht="25.5" customHeight="1">
      <c r="A247" s="223"/>
    </row>
    <row r="248" s="224" customFormat="1" ht="25.5" customHeight="1">
      <c r="A248" s="223"/>
    </row>
    <row r="249" s="224" customFormat="1" ht="25.5" customHeight="1">
      <c r="A249" s="223"/>
    </row>
    <row r="250" s="224" customFormat="1" ht="25.5" customHeight="1">
      <c r="A250" s="223"/>
    </row>
    <row r="251" s="224" customFormat="1" ht="25.5" customHeight="1">
      <c r="A251" s="223"/>
    </row>
    <row r="252" s="224" customFormat="1" ht="25.5" customHeight="1">
      <c r="A252" s="223"/>
    </row>
    <row r="253" s="224" customFormat="1" ht="25.5" customHeight="1">
      <c r="A253" s="223"/>
    </row>
    <row r="254" s="224" customFormat="1" ht="25.5" customHeight="1">
      <c r="A254" s="223"/>
    </row>
    <row r="255" s="224" customFormat="1" ht="25.5" customHeight="1">
      <c r="A255" s="223"/>
    </row>
    <row r="256" s="224" customFormat="1" ht="25.5" customHeight="1">
      <c r="A256" s="223"/>
    </row>
    <row r="257" s="224" customFormat="1" ht="25.5" customHeight="1">
      <c r="A257" s="223"/>
    </row>
    <row r="258" s="224" customFormat="1" ht="25.5" customHeight="1">
      <c r="A258" s="223"/>
    </row>
    <row r="259" s="224" customFormat="1" ht="25.5" customHeight="1">
      <c r="A259" s="223"/>
    </row>
    <row r="260" s="224" customFormat="1" ht="25.5" customHeight="1">
      <c r="A260" s="223"/>
    </row>
    <row r="261" s="224" customFormat="1" ht="25.5" customHeight="1">
      <c r="A261" s="223"/>
    </row>
    <row r="262" s="224" customFormat="1" ht="25.5" customHeight="1">
      <c r="A262" s="223"/>
    </row>
    <row r="263" s="224" customFormat="1" ht="25.5" customHeight="1">
      <c r="A263" s="223"/>
    </row>
    <row r="264" s="224" customFormat="1" ht="25.5" customHeight="1">
      <c r="A264" s="223"/>
    </row>
    <row r="265" s="224" customFormat="1" ht="25.5" customHeight="1">
      <c r="A265" s="223"/>
    </row>
    <row r="266" s="224" customFormat="1" ht="25.5" customHeight="1">
      <c r="A266" s="223"/>
    </row>
    <row r="267" s="224" customFormat="1" ht="25.5" customHeight="1">
      <c r="A267" s="223"/>
    </row>
    <row r="268" s="224" customFormat="1" ht="25.5" customHeight="1">
      <c r="A268" s="223"/>
    </row>
    <row r="269" s="224" customFormat="1" ht="25.5" customHeight="1">
      <c r="A269" s="223"/>
    </row>
    <row r="270" s="224" customFormat="1" ht="25.5" customHeight="1">
      <c r="A270" s="223"/>
    </row>
    <row r="271" s="224" customFormat="1" ht="25.5" customHeight="1">
      <c r="A271" s="223"/>
    </row>
    <row r="272" s="224" customFormat="1" ht="25.5" customHeight="1">
      <c r="A272" s="223"/>
    </row>
    <row r="273" s="224" customFormat="1" ht="25.5" customHeight="1">
      <c r="A273" s="223"/>
    </row>
    <row r="274" s="224" customFormat="1" ht="25.5" customHeight="1">
      <c r="A274" s="223"/>
    </row>
    <row r="275" s="224" customFormat="1" ht="25.5" customHeight="1">
      <c r="A275" s="223"/>
    </row>
    <row r="276" s="224" customFormat="1" ht="25.5" customHeight="1">
      <c r="A276" s="223"/>
    </row>
    <row r="277" s="224" customFormat="1" ht="25.5" customHeight="1">
      <c r="A277" s="223"/>
    </row>
    <row r="278" s="224" customFormat="1" ht="25.5" customHeight="1">
      <c r="A278" s="223"/>
    </row>
    <row r="279" s="224" customFormat="1" ht="25.5" customHeight="1">
      <c r="A279" s="223"/>
    </row>
    <row r="280" s="224" customFormat="1" ht="25.5" customHeight="1">
      <c r="A280" s="223"/>
    </row>
    <row r="281" s="224" customFormat="1" ht="25.5" customHeight="1">
      <c r="A281" s="223"/>
    </row>
    <row r="282" s="224" customFormat="1" ht="25.5" customHeight="1">
      <c r="A282" s="223"/>
    </row>
    <row r="283" s="224" customFormat="1" ht="25.5" customHeight="1">
      <c r="A283" s="223"/>
    </row>
    <row r="284" s="224" customFormat="1" ht="25.5" customHeight="1">
      <c r="A284" s="223"/>
    </row>
    <row r="285" s="224" customFormat="1" ht="25.5" customHeight="1">
      <c r="A285" s="223"/>
    </row>
    <row r="286" s="224" customFormat="1" ht="25.5" customHeight="1">
      <c r="A286" s="223"/>
    </row>
    <row r="287" s="224" customFormat="1" ht="25.5" customHeight="1">
      <c r="A287" s="223"/>
    </row>
    <row r="288" s="224" customFormat="1" ht="25.5" customHeight="1">
      <c r="A288" s="223"/>
    </row>
    <row r="289" s="224" customFormat="1" ht="25.5" customHeight="1">
      <c r="A289" s="223"/>
    </row>
    <row r="290" s="224" customFormat="1" ht="25.5" customHeight="1">
      <c r="A290" s="223"/>
    </row>
    <row r="291" s="224" customFormat="1" ht="25.5" customHeight="1">
      <c r="A291" s="223"/>
    </row>
    <row r="292" s="224" customFormat="1" ht="25.5" customHeight="1">
      <c r="A292" s="223"/>
    </row>
    <row r="293" s="224" customFormat="1" ht="25.5" customHeight="1">
      <c r="A293" s="223"/>
    </row>
    <row r="294" s="224" customFormat="1" ht="25.5" customHeight="1">
      <c r="A294" s="223"/>
    </row>
    <row r="295" s="224" customFormat="1" ht="25.5" customHeight="1">
      <c r="A295" s="223"/>
    </row>
    <row r="296" s="224" customFormat="1" ht="25.5" customHeight="1">
      <c r="A296" s="223"/>
    </row>
    <row r="297" s="224" customFormat="1" ht="25.5" customHeight="1">
      <c r="A297" s="223"/>
    </row>
    <row r="298" s="224" customFormat="1" ht="25.5" customHeight="1">
      <c r="A298" s="223"/>
    </row>
    <row r="299" s="224" customFormat="1" ht="25.5" customHeight="1">
      <c r="A299" s="223"/>
    </row>
    <row r="300" s="224" customFormat="1" ht="25.5" customHeight="1">
      <c r="A300" s="223"/>
    </row>
    <row r="301" s="224" customFormat="1" ht="25.5" customHeight="1">
      <c r="A301" s="223"/>
    </row>
    <row r="302" s="224" customFormat="1" ht="25.5" customHeight="1">
      <c r="A302" s="223"/>
    </row>
    <row r="303" s="224" customFormat="1" ht="25.5" customHeight="1">
      <c r="A303" s="223"/>
    </row>
    <row r="304" s="224" customFormat="1" ht="25.5" customHeight="1">
      <c r="A304" s="223"/>
    </row>
    <row r="305" s="224" customFormat="1" ht="25.5" customHeight="1">
      <c r="A305" s="223"/>
    </row>
    <row r="306" s="224" customFormat="1" ht="25.5" customHeight="1">
      <c r="A306" s="223"/>
    </row>
    <row r="307" s="224" customFormat="1" ht="25.5" customHeight="1">
      <c r="A307" s="223"/>
    </row>
    <row r="308" s="224" customFormat="1" ht="25.5" customHeight="1">
      <c r="A308" s="223"/>
    </row>
    <row r="309" s="224" customFormat="1" ht="25.5" customHeight="1">
      <c r="A309" s="223"/>
    </row>
    <row r="310" s="224" customFormat="1" ht="25.5" customHeight="1">
      <c r="A310" s="223"/>
    </row>
    <row r="311" s="224" customFormat="1" ht="25.5" customHeight="1">
      <c r="A311" s="223"/>
    </row>
    <row r="312" s="224" customFormat="1" ht="25.5" customHeight="1">
      <c r="A312" s="223"/>
    </row>
    <row r="313" s="224" customFormat="1" ht="25.5" customHeight="1">
      <c r="A313" s="223"/>
    </row>
    <row r="314" s="224" customFormat="1" ht="25.5" customHeight="1">
      <c r="A314" s="223"/>
    </row>
    <row r="315" s="224" customFormat="1" ht="25.5" customHeight="1">
      <c r="A315" s="223"/>
    </row>
    <row r="316" s="224" customFormat="1" ht="25.5" customHeight="1">
      <c r="A316" s="223"/>
    </row>
    <row r="317" s="224" customFormat="1" ht="25.5" customHeight="1">
      <c r="A317" s="223"/>
    </row>
    <row r="318" s="224" customFormat="1" ht="25.5" customHeight="1">
      <c r="A318" s="223"/>
    </row>
    <row r="319" s="224" customFormat="1" ht="25.5" customHeight="1">
      <c r="A319" s="223"/>
    </row>
    <row r="320" s="224" customFormat="1" ht="25.5" customHeight="1">
      <c r="A320" s="223"/>
    </row>
    <row r="321" s="224" customFormat="1" ht="25.5" customHeight="1">
      <c r="A321" s="223"/>
    </row>
    <row r="322" s="224" customFormat="1" ht="25.5" customHeight="1">
      <c r="A322" s="223"/>
    </row>
    <row r="323" s="224" customFormat="1" ht="25.5" customHeight="1">
      <c r="A323" s="223"/>
    </row>
    <row r="324" s="224" customFormat="1" ht="25.5" customHeight="1">
      <c r="A324" s="223"/>
    </row>
    <row r="325" s="224" customFormat="1" ht="25.5" customHeight="1">
      <c r="A325" s="223"/>
    </row>
    <row r="326" s="224" customFormat="1" ht="25.5" customHeight="1">
      <c r="A326" s="223"/>
    </row>
    <row r="327" s="224" customFormat="1" ht="25.5" customHeight="1">
      <c r="A327" s="223"/>
    </row>
    <row r="328" s="224" customFormat="1" ht="25.5" customHeight="1">
      <c r="A328" s="223"/>
    </row>
    <row r="329" s="224" customFormat="1" ht="25.5" customHeight="1">
      <c r="A329" s="223"/>
    </row>
    <row r="330" s="224" customFormat="1" ht="25.5" customHeight="1">
      <c r="A330" s="223"/>
    </row>
    <row r="331" s="224" customFormat="1" ht="25.5" customHeight="1">
      <c r="A331" s="223"/>
    </row>
    <row r="332" s="224" customFormat="1" ht="25.5" customHeight="1">
      <c r="A332" s="223"/>
    </row>
    <row r="333" s="224" customFormat="1" ht="25.5" customHeight="1">
      <c r="A333" s="223"/>
    </row>
    <row r="334" s="224" customFormat="1" ht="25.5" customHeight="1">
      <c r="A334" s="223"/>
    </row>
    <row r="335" s="224" customFormat="1" ht="25.5" customHeight="1">
      <c r="A335" s="223"/>
    </row>
    <row r="336" s="224" customFormat="1" ht="25.5" customHeight="1">
      <c r="A336" s="223"/>
    </row>
    <row r="337" s="224" customFormat="1" ht="25.5" customHeight="1">
      <c r="A337" s="223"/>
    </row>
    <row r="338" s="224" customFormat="1" ht="25.5" customHeight="1">
      <c r="A338" s="223"/>
    </row>
    <row r="339" s="224" customFormat="1" ht="25.5" customHeight="1">
      <c r="A339" s="223"/>
    </row>
    <row r="340" s="224" customFormat="1" ht="25.5" customHeight="1">
      <c r="A340" s="223"/>
    </row>
    <row r="341" s="224" customFormat="1" ht="25.5" customHeight="1">
      <c r="A341" s="223"/>
    </row>
    <row r="342" s="224" customFormat="1" ht="25.5" customHeight="1">
      <c r="A342" s="223"/>
    </row>
    <row r="343" s="224" customFormat="1" ht="25.5" customHeight="1">
      <c r="A343" s="223"/>
    </row>
    <row r="344" s="224" customFormat="1" ht="25.5" customHeight="1">
      <c r="A344" s="223"/>
    </row>
    <row r="345" s="224" customFormat="1" ht="25.5" customHeight="1">
      <c r="A345" s="223"/>
    </row>
    <row r="346" s="224" customFormat="1" ht="25.5" customHeight="1">
      <c r="A346" s="223"/>
    </row>
    <row r="347" s="224" customFormat="1" ht="25.5" customHeight="1">
      <c r="A347" s="223"/>
    </row>
    <row r="348" s="224" customFormat="1" ht="25.5" customHeight="1">
      <c r="A348" s="223"/>
    </row>
    <row r="349" s="224" customFormat="1" ht="25.5" customHeight="1">
      <c r="A349" s="223"/>
    </row>
    <row r="350" s="224" customFormat="1" ht="25.5" customHeight="1">
      <c r="A350" s="223"/>
    </row>
    <row r="351" s="224" customFormat="1" ht="25.5" customHeight="1">
      <c r="A351" s="223"/>
    </row>
    <row r="352" s="224" customFormat="1" ht="25.5" customHeight="1">
      <c r="A352" s="223"/>
    </row>
    <row r="353" s="224" customFormat="1" ht="25.5" customHeight="1">
      <c r="A353" s="223"/>
    </row>
    <row r="354" s="224" customFormat="1" ht="25.5" customHeight="1">
      <c r="A354" s="223"/>
    </row>
    <row r="355" s="224" customFormat="1" ht="25.5" customHeight="1">
      <c r="A355" s="223"/>
    </row>
    <row r="356" s="224" customFormat="1" ht="25.5" customHeight="1">
      <c r="A356" s="223"/>
    </row>
    <row r="357" s="224" customFormat="1" ht="25.5" customHeight="1">
      <c r="A357" s="223"/>
    </row>
    <row r="358" s="224" customFormat="1" ht="25.5" customHeight="1">
      <c r="A358" s="223"/>
    </row>
    <row r="359" s="224" customFormat="1" ht="25.5" customHeight="1">
      <c r="A359" s="223"/>
    </row>
    <row r="360" s="224" customFormat="1" ht="25.5" customHeight="1">
      <c r="A360" s="223"/>
    </row>
    <row r="361" s="224" customFormat="1" ht="25.5" customHeight="1">
      <c r="A361" s="223"/>
    </row>
    <row r="362" s="224" customFormat="1" ht="25.5" customHeight="1">
      <c r="A362" s="223"/>
    </row>
    <row r="363" s="224" customFormat="1" ht="25.5" customHeight="1">
      <c r="A363" s="223"/>
    </row>
    <row r="364" s="224" customFormat="1" ht="25.5" customHeight="1">
      <c r="A364" s="223"/>
    </row>
    <row r="365" s="224" customFormat="1" ht="25.5" customHeight="1">
      <c r="A365" s="223"/>
    </row>
    <row r="366" s="224" customFormat="1" ht="25.5" customHeight="1">
      <c r="A366" s="223"/>
    </row>
    <row r="367" s="224" customFormat="1" ht="25.5" customHeight="1">
      <c r="A367" s="223"/>
    </row>
    <row r="368" s="224" customFormat="1" ht="25.5" customHeight="1">
      <c r="A368" s="223"/>
    </row>
    <row r="369" s="224" customFormat="1" ht="25.5" customHeight="1">
      <c r="A369" s="223"/>
    </row>
    <row r="370" s="224" customFormat="1" ht="25.5" customHeight="1">
      <c r="A370" s="223"/>
    </row>
    <row r="371" s="224" customFormat="1" ht="25.5" customHeight="1">
      <c r="A371" s="223"/>
    </row>
    <row r="372" s="224" customFormat="1" ht="25.5" customHeight="1">
      <c r="A372" s="223"/>
    </row>
    <row r="373" s="224" customFormat="1" ht="25.5" customHeight="1">
      <c r="A373" s="223"/>
    </row>
    <row r="374" s="224" customFormat="1" ht="25.5" customHeight="1">
      <c r="A374" s="223"/>
    </row>
    <row r="375" s="224" customFormat="1" ht="25.5" customHeight="1">
      <c r="A375" s="223"/>
    </row>
    <row r="376" s="224" customFormat="1" ht="25.5" customHeight="1">
      <c r="A376" s="223"/>
    </row>
    <row r="377" s="224" customFormat="1" ht="25.5" customHeight="1">
      <c r="A377" s="223"/>
    </row>
    <row r="378" s="224" customFormat="1" ht="25.5" customHeight="1">
      <c r="A378" s="223"/>
    </row>
    <row r="379" s="224" customFormat="1" ht="25.5" customHeight="1">
      <c r="A379" s="223"/>
    </row>
    <row r="380" s="224" customFormat="1" ht="25.5" customHeight="1">
      <c r="A380" s="223"/>
    </row>
    <row r="381" s="224" customFormat="1" ht="25.5" customHeight="1">
      <c r="A381" s="223"/>
    </row>
    <row r="382" s="224" customFormat="1" ht="25.5" customHeight="1">
      <c r="A382" s="223"/>
    </row>
    <row r="383" s="224" customFormat="1" ht="25.5" customHeight="1">
      <c r="A383" s="223"/>
    </row>
    <row r="384" s="224" customFormat="1" ht="25.5" customHeight="1">
      <c r="A384" s="223"/>
    </row>
    <row r="385" s="224" customFormat="1" ht="25.5" customHeight="1">
      <c r="A385" s="223"/>
    </row>
    <row r="386" s="224" customFormat="1" ht="25.5" customHeight="1">
      <c r="A386" s="223"/>
    </row>
    <row r="387" s="224" customFormat="1" ht="25.5" customHeight="1">
      <c r="A387" s="223"/>
    </row>
    <row r="388" s="224" customFormat="1" ht="25.5" customHeight="1">
      <c r="A388" s="223"/>
    </row>
    <row r="389" s="224" customFormat="1" ht="25.5" customHeight="1">
      <c r="A389" s="223"/>
    </row>
    <row r="390" s="224" customFormat="1" ht="25.5" customHeight="1">
      <c r="A390" s="223"/>
    </row>
    <row r="391" s="224" customFormat="1" ht="25.5" customHeight="1">
      <c r="A391" s="223"/>
    </row>
    <row r="392" s="224" customFormat="1" ht="25.5" customHeight="1">
      <c r="A392" s="223"/>
    </row>
    <row r="393" s="224" customFormat="1" ht="25.5" customHeight="1">
      <c r="A393" s="223"/>
    </row>
    <row r="394" s="224" customFormat="1" ht="25.5" customHeight="1">
      <c r="A394" s="223"/>
    </row>
    <row r="395" s="224" customFormat="1" ht="25.5" customHeight="1">
      <c r="A395" s="223"/>
    </row>
    <row r="396" s="224" customFormat="1" ht="25.5" customHeight="1">
      <c r="A396" s="223"/>
    </row>
    <row r="397" s="224" customFormat="1" ht="25.5" customHeight="1">
      <c r="A397" s="223"/>
    </row>
    <row r="398" s="224" customFormat="1" ht="25.5" customHeight="1">
      <c r="A398" s="223"/>
    </row>
    <row r="399" s="224" customFormat="1" ht="25.5" customHeight="1">
      <c r="A399" s="223"/>
    </row>
    <row r="400" s="224" customFormat="1" ht="25.5" customHeight="1">
      <c r="A400" s="223"/>
    </row>
    <row r="401" s="224" customFormat="1" ht="25.5" customHeight="1">
      <c r="A401" s="223"/>
    </row>
    <row r="402" s="224" customFormat="1" ht="25.5" customHeight="1">
      <c r="A402" s="223"/>
    </row>
    <row r="403" s="224" customFormat="1" ht="25.5" customHeight="1">
      <c r="A403" s="223"/>
    </row>
    <row r="404" s="224" customFormat="1" ht="25.5" customHeight="1">
      <c r="A404" s="223"/>
    </row>
    <row r="405" s="224" customFormat="1" ht="25.5" customHeight="1">
      <c r="A405" s="223"/>
    </row>
    <row r="406" s="224" customFormat="1" ht="25.5" customHeight="1">
      <c r="A406" s="223"/>
    </row>
    <row r="407" s="224" customFormat="1" ht="25.5" customHeight="1">
      <c r="A407" s="223"/>
    </row>
    <row r="408" s="224" customFormat="1" ht="25.5" customHeight="1">
      <c r="A408" s="223"/>
    </row>
    <row r="409" s="224" customFormat="1" ht="25.5" customHeight="1">
      <c r="A409" s="223"/>
    </row>
    <row r="410" s="224" customFormat="1" ht="25.5" customHeight="1">
      <c r="A410" s="223"/>
    </row>
    <row r="411" s="224" customFormat="1" ht="25.5" customHeight="1">
      <c r="A411" s="223"/>
    </row>
    <row r="412" s="224" customFormat="1" ht="25.5" customHeight="1">
      <c r="A412" s="223"/>
    </row>
    <row r="413" s="224" customFormat="1" ht="25.5" customHeight="1">
      <c r="A413" s="223"/>
    </row>
    <row r="414" s="224" customFormat="1" ht="25.5" customHeight="1">
      <c r="A414" s="223"/>
    </row>
    <row r="415" s="224" customFormat="1" ht="25.5" customHeight="1">
      <c r="A415" s="223"/>
    </row>
    <row r="416" s="224" customFormat="1" ht="25.5" customHeight="1">
      <c r="A416" s="223"/>
    </row>
    <row r="417" s="224" customFormat="1" ht="25.5" customHeight="1">
      <c r="A417" s="223"/>
    </row>
    <row r="418" s="224" customFormat="1" ht="25.5" customHeight="1">
      <c r="A418" s="223"/>
    </row>
    <row r="419" s="224" customFormat="1" ht="25.5" customHeight="1">
      <c r="A419" s="223"/>
    </row>
    <row r="420" s="224" customFormat="1" ht="25.5" customHeight="1">
      <c r="A420" s="223"/>
    </row>
    <row r="421" s="224" customFormat="1" ht="25.5" customHeight="1">
      <c r="A421" s="223"/>
    </row>
    <row r="422" s="224" customFormat="1" ht="25.5" customHeight="1">
      <c r="A422" s="223"/>
    </row>
    <row r="423" s="224" customFormat="1" ht="25.5" customHeight="1">
      <c r="A423" s="223"/>
    </row>
    <row r="424" s="224" customFormat="1" ht="25.5" customHeight="1">
      <c r="A424" s="223"/>
    </row>
    <row r="425" s="224" customFormat="1" ht="25.5" customHeight="1">
      <c r="A425" s="223"/>
    </row>
    <row r="426" s="224" customFormat="1" ht="25.5" customHeight="1">
      <c r="A426" s="223"/>
    </row>
    <row r="427" s="224" customFormat="1" ht="25.5" customHeight="1">
      <c r="A427" s="223"/>
    </row>
    <row r="428" s="224" customFormat="1" ht="25.5" customHeight="1">
      <c r="A428" s="223"/>
    </row>
    <row r="429" s="224" customFormat="1" ht="25.5" customHeight="1">
      <c r="A429" s="223"/>
    </row>
    <row r="430" s="224" customFormat="1" ht="25.5" customHeight="1">
      <c r="A430" s="223"/>
    </row>
    <row r="431" s="224" customFormat="1" ht="25.5" customHeight="1">
      <c r="A431" s="223"/>
    </row>
    <row r="432" s="224" customFormat="1" ht="25.5" customHeight="1">
      <c r="A432" s="223"/>
    </row>
    <row r="433" s="224" customFormat="1" ht="25.5" customHeight="1">
      <c r="A433" s="223"/>
    </row>
    <row r="434" s="224" customFormat="1" ht="25.5" customHeight="1">
      <c r="A434" s="223"/>
    </row>
    <row r="435" s="224" customFormat="1" ht="25.5" customHeight="1">
      <c r="A435" s="223"/>
    </row>
    <row r="436" s="224" customFormat="1" ht="25.5" customHeight="1">
      <c r="A436" s="223"/>
    </row>
    <row r="437" s="224" customFormat="1" ht="25.5" customHeight="1">
      <c r="A437" s="223"/>
    </row>
    <row r="438" s="224" customFormat="1" ht="25.5" customHeight="1">
      <c r="A438" s="223"/>
    </row>
    <row r="439" s="224" customFormat="1" ht="25.5" customHeight="1">
      <c r="A439" s="223"/>
    </row>
    <row r="440" s="224" customFormat="1" ht="25.5" customHeight="1">
      <c r="A440" s="223"/>
    </row>
    <row r="441" s="224" customFormat="1" ht="25.5" customHeight="1">
      <c r="A441" s="223"/>
    </row>
    <row r="442" s="224" customFormat="1" ht="25.5" customHeight="1">
      <c r="A442" s="223"/>
    </row>
    <row r="443" s="224" customFormat="1" ht="25.5" customHeight="1">
      <c r="A443" s="223"/>
    </row>
    <row r="444" s="224" customFormat="1" ht="25.5" customHeight="1">
      <c r="A444" s="223"/>
    </row>
    <row r="445" s="224" customFormat="1" ht="25.5" customHeight="1">
      <c r="A445" s="223"/>
    </row>
    <row r="446" s="224" customFormat="1" ht="25.5" customHeight="1">
      <c r="A446" s="223"/>
    </row>
    <row r="447" s="224" customFormat="1" ht="25.5" customHeight="1">
      <c r="A447" s="223"/>
    </row>
    <row r="448" s="224" customFormat="1" ht="25.5" customHeight="1">
      <c r="A448" s="223"/>
    </row>
    <row r="449" s="224" customFormat="1" ht="25.5" customHeight="1">
      <c r="A449" s="223"/>
    </row>
    <row r="450" s="224" customFormat="1" ht="25.5" customHeight="1">
      <c r="A450" s="223"/>
    </row>
    <row r="451" s="224" customFormat="1" ht="25.5" customHeight="1">
      <c r="A451" s="223"/>
    </row>
    <row r="452" s="224" customFormat="1" ht="25.5" customHeight="1">
      <c r="A452" s="223"/>
    </row>
    <row r="453" s="224" customFormat="1" ht="25.5" customHeight="1">
      <c r="A453" s="223"/>
    </row>
    <row r="454" s="224" customFormat="1" ht="25.5" customHeight="1">
      <c r="A454" s="223"/>
    </row>
    <row r="455" s="224" customFormat="1" ht="25.5" customHeight="1">
      <c r="A455" s="223"/>
    </row>
    <row r="456" s="224" customFormat="1" ht="25.5" customHeight="1">
      <c r="A456" s="223"/>
    </row>
    <row r="457" s="224" customFormat="1" ht="25.5" customHeight="1">
      <c r="A457" s="223"/>
    </row>
    <row r="458" s="224" customFormat="1" ht="25.5" customHeight="1">
      <c r="A458" s="223"/>
    </row>
    <row r="459" s="224" customFormat="1" ht="25.5" customHeight="1">
      <c r="A459" s="223"/>
    </row>
    <row r="460" s="224" customFormat="1" ht="25.5" customHeight="1">
      <c r="A460" s="223"/>
    </row>
    <row r="461" s="224" customFormat="1" ht="25.5" customHeight="1">
      <c r="A461" s="223"/>
    </row>
    <row r="462" s="224" customFormat="1" ht="25.5" customHeight="1">
      <c r="A462" s="223"/>
    </row>
    <row r="463" s="224" customFormat="1" ht="25.5" customHeight="1">
      <c r="A463" s="223"/>
    </row>
    <row r="464" s="224" customFormat="1" ht="25.5" customHeight="1">
      <c r="A464" s="223"/>
    </row>
    <row r="465" s="224" customFormat="1" ht="25.5" customHeight="1">
      <c r="A465" s="223"/>
    </row>
    <row r="466" s="224" customFormat="1" ht="25.5" customHeight="1">
      <c r="A466" s="223"/>
    </row>
    <row r="467" s="224" customFormat="1" ht="25.5" customHeight="1">
      <c r="A467" s="223"/>
    </row>
    <row r="468" s="224" customFormat="1" ht="25.5" customHeight="1">
      <c r="A468" s="223"/>
    </row>
    <row r="469" s="224" customFormat="1" ht="25.5" customHeight="1">
      <c r="A469" s="223"/>
    </row>
    <row r="470" s="224" customFormat="1" ht="25.5" customHeight="1">
      <c r="A470" s="223"/>
    </row>
    <row r="471" s="224" customFormat="1" ht="25.5" customHeight="1">
      <c r="A471" s="223"/>
    </row>
    <row r="472" s="224" customFormat="1" ht="25.5" customHeight="1">
      <c r="A472" s="223"/>
    </row>
    <row r="473" s="224" customFormat="1" ht="25.5" customHeight="1">
      <c r="A473" s="223"/>
    </row>
    <row r="474" s="224" customFormat="1" ht="25.5" customHeight="1">
      <c r="A474" s="223"/>
    </row>
    <row r="475" s="224" customFormat="1" ht="25.5" customHeight="1">
      <c r="A475" s="223"/>
    </row>
    <row r="476" s="224" customFormat="1" ht="25.5" customHeight="1">
      <c r="A476" s="223"/>
    </row>
    <row r="477" s="224" customFormat="1" ht="25.5" customHeight="1">
      <c r="A477" s="223"/>
    </row>
    <row r="478" s="224" customFormat="1" ht="25.5" customHeight="1">
      <c r="A478" s="223"/>
    </row>
    <row r="479" s="224" customFormat="1" ht="25.5" customHeight="1">
      <c r="A479" s="223"/>
    </row>
    <row r="480" s="224" customFormat="1" ht="25.5" customHeight="1">
      <c r="A480" s="223"/>
    </row>
    <row r="481" s="224" customFormat="1" ht="25.5" customHeight="1">
      <c r="A481" s="223"/>
    </row>
    <row r="482" s="224" customFormat="1" ht="25.5" customHeight="1">
      <c r="A482" s="223"/>
    </row>
    <row r="483" s="224" customFormat="1" ht="25.5" customHeight="1">
      <c r="A483" s="223"/>
    </row>
    <row r="484" s="224" customFormat="1" ht="25.5" customHeight="1">
      <c r="A484" s="223"/>
    </row>
    <row r="485" s="224" customFormat="1" ht="25.5" customHeight="1">
      <c r="A485" s="223"/>
    </row>
    <row r="486" s="224" customFormat="1" ht="25.5" customHeight="1">
      <c r="A486" s="223"/>
    </row>
    <row r="487" s="224" customFormat="1" ht="25.5" customHeight="1">
      <c r="A487" s="223"/>
    </row>
    <row r="488" s="224" customFormat="1" ht="25.5" customHeight="1">
      <c r="A488" s="223"/>
    </row>
    <row r="489" s="224" customFormat="1" ht="25.5" customHeight="1">
      <c r="A489" s="223"/>
    </row>
    <row r="490" s="224" customFormat="1" ht="25.5" customHeight="1">
      <c r="A490" s="223"/>
    </row>
    <row r="491" s="224" customFormat="1" ht="25.5" customHeight="1">
      <c r="A491" s="223"/>
    </row>
    <row r="492" s="224" customFormat="1" ht="25.5" customHeight="1">
      <c r="A492" s="223"/>
    </row>
    <row r="493" s="224" customFormat="1" ht="25.5" customHeight="1">
      <c r="A493" s="223"/>
    </row>
    <row r="494" s="224" customFormat="1" ht="25.5" customHeight="1">
      <c r="A494" s="223"/>
    </row>
    <row r="495" s="224" customFormat="1" ht="25.5" customHeight="1">
      <c r="A495" s="223"/>
    </row>
    <row r="496" s="224" customFormat="1" ht="25.5" customHeight="1">
      <c r="A496" s="223"/>
    </row>
    <row r="497" s="224" customFormat="1" ht="25.5" customHeight="1">
      <c r="A497" s="223"/>
    </row>
    <row r="498" s="224" customFormat="1" ht="25.5" customHeight="1">
      <c r="A498" s="223"/>
    </row>
    <row r="499" s="224" customFormat="1" ht="25.5" customHeight="1">
      <c r="A499" s="223"/>
    </row>
    <row r="500" s="224" customFormat="1" ht="25.5" customHeight="1">
      <c r="A500" s="223"/>
    </row>
    <row r="501" s="224" customFormat="1" ht="25.5" customHeight="1">
      <c r="A501" s="223"/>
    </row>
    <row r="502" s="224" customFormat="1" ht="25.5" customHeight="1">
      <c r="A502" s="223"/>
    </row>
    <row r="503" s="224" customFormat="1" ht="25.5" customHeight="1">
      <c r="A503" s="223"/>
    </row>
    <row r="504" s="224" customFormat="1" ht="25.5" customHeight="1">
      <c r="A504" s="223"/>
    </row>
    <row r="505" s="224" customFormat="1" ht="25.5" customHeight="1">
      <c r="A505" s="223"/>
    </row>
    <row r="506" s="224" customFormat="1" ht="25.5" customHeight="1">
      <c r="A506" s="223"/>
    </row>
    <row r="507" s="224" customFormat="1" ht="25.5" customHeight="1">
      <c r="A507" s="223"/>
    </row>
    <row r="508" s="224" customFormat="1" ht="25.5" customHeight="1">
      <c r="A508" s="223"/>
    </row>
    <row r="509" s="224" customFormat="1" ht="25.5" customHeight="1">
      <c r="A509" s="223"/>
    </row>
    <row r="510" s="224" customFormat="1" ht="25.5" customHeight="1">
      <c r="A510" s="223"/>
    </row>
    <row r="511" s="224" customFormat="1" ht="25.5" customHeight="1">
      <c r="A511" s="223"/>
    </row>
    <row r="512" s="224" customFormat="1" ht="25.5" customHeight="1">
      <c r="A512" s="223"/>
    </row>
    <row r="513" s="224" customFormat="1" ht="25.5" customHeight="1">
      <c r="A513" s="223"/>
    </row>
    <row r="514" s="224" customFormat="1" ht="25.5" customHeight="1">
      <c r="A514" s="223"/>
    </row>
    <row r="515" s="224" customFormat="1" ht="25.5" customHeight="1">
      <c r="A515" s="223"/>
    </row>
    <row r="516" s="224" customFormat="1" ht="25.5" customHeight="1">
      <c r="A516" s="223"/>
    </row>
    <row r="517" s="224" customFormat="1" ht="25.5" customHeight="1">
      <c r="A517" s="223"/>
    </row>
    <row r="518" s="224" customFormat="1" ht="25.5" customHeight="1">
      <c r="A518" s="223"/>
    </row>
    <row r="519" s="224" customFormat="1" ht="25.5" customHeight="1">
      <c r="A519" s="223"/>
    </row>
    <row r="520" s="224" customFormat="1" ht="25.5" customHeight="1">
      <c r="A520" s="223"/>
    </row>
    <row r="521" s="224" customFormat="1" ht="25.5" customHeight="1">
      <c r="A521" s="223"/>
    </row>
    <row r="522" s="224" customFormat="1" ht="25.5" customHeight="1">
      <c r="A522" s="223"/>
    </row>
    <row r="523" s="224" customFormat="1" ht="25.5" customHeight="1">
      <c r="A523" s="223"/>
    </row>
    <row r="524" s="224" customFormat="1" ht="25.5" customHeight="1">
      <c r="A524" s="223"/>
    </row>
    <row r="525" s="224" customFormat="1" ht="25.5" customHeight="1">
      <c r="A525" s="223"/>
    </row>
    <row r="526" s="224" customFormat="1" ht="25.5" customHeight="1">
      <c r="A526" s="223"/>
    </row>
    <row r="527" s="224" customFormat="1" ht="25.5" customHeight="1">
      <c r="A527" s="223"/>
    </row>
    <row r="528" s="224" customFormat="1" ht="25.5" customHeight="1">
      <c r="A528" s="223"/>
    </row>
    <row r="529" s="224" customFormat="1" ht="25.5" customHeight="1">
      <c r="A529" s="223"/>
    </row>
    <row r="530" s="224" customFormat="1" ht="25.5" customHeight="1">
      <c r="A530" s="223"/>
    </row>
    <row r="531" s="224" customFormat="1" ht="25.5" customHeight="1">
      <c r="A531" s="223"/>
    </row>
    <row r="532" s="224" customFormat="1" ht="25.5" customHeight="1">
      <c r="A532" s="223"/>
    </row>
    <row r="533" s="224" customFormat="1" ht="25.5" customHeight="1">
      <c r="A533" s="223"/>
    </row>
    <row r="534" s="224" customFormat="1" ht="25.5" customHeight="1">
      <c r="A534" s="223"/>
    </row>
    <row r="535" s="224" customFormat="1" ht="25.5" customHeight="1">
      <c r="A535" s="223"/>
    </row>
    <row r="536" s="224" customFormat="1" ht="25.5" customHeight="1">
      <c r="A536" s="223"/>
    </row>
    <row r="537" s="224" customFormat="1" ht="25.5" customHeight="1">
      <c r="A537" s="223"/>
    </row>
    <row r="538" s="224" customFormat="1" ht="25.5" customHeight="1">
      <c r="A538" s="223"/>
    </row>
    <row r="539" s="224" customFormat="1" ht="25.5" customHeight="1">
      <c r="A539" s="223"/>
    </row>
    <row r="540" s="224" customFormat="1" ht="25.5" customHeight="1">
      <c r="A540" s="223"/>
    </row>
    <row r="541" s="224" customFormat="1" ht="25.5" customHeight="1">
      <c r="A541" s="223"/>
    </row>
    <row r="542" s="224" customFormat="1" ht="25.5" customHeight="1">
      <c r="A542" s="223"/>
    </row>
    <row r="543" s="224" customFormat="1" ht="25.5" customHeight="1">
      <c r="A543" s="223"/>
    </row>
    <row r="544" s="224" customFormat="1" ht="25.5" customHeight="1">
      <c r="A544" s="223"/>
    </row>
    <row r="545" s="224" customFormat="1" ht="25.5" customHeight="1">
      <c r="A545" s="223"/>
    </row>
    <row r="546" s="224" customFormat="1" ht="25.5" customHeight="1">
      <c r="A546" s="223"/>
    </row>
    <row r="547" s="224" customFormat="1" ht="25.5" customHeight="1">
      <c r="A547" s="223"/>
    </row>
    <row r="548" s="224" customFormat="1" ht="25.5" customHeight="1">
      <c r="A548" s="223"/>
    </row>
    <row r="549" s="224" customFormat="1" ht="25.5" customHeight="1">
      <c r="A549" s="223"/>
    </row>
    <row r="550" s="224" customFormat="1" ht="25.5" customHeight="1">
      <c r="A550" s="223"/>
    </row>
    <row r="551" s="224" customFormat="1" ht="25.5" customHeight="1">
      <c r="A551" s="223"/>
    </row>
    <row r="552" s="224" customFormat="1" ht="25.5" customHeight="1">
      <c r="A552" s="223"/>
    </row>
    <row r="553" s="224" customFormat="1" ht="25.5" customHeight="1">
      <c r="A553" s="223"/>
    </row>
    <row r="554" s="224" customFormat="1" ht="25.5" customHeight="1">
      <c r="A554" s="223"/>
    </row>
    <row r="555" s="224" customFormat="1" ht="25.5" customHeight="1">
      <c r="A555" s="223"/>
    </row>
    <row r="556" s="224" customFormat="1" ht="25.5" customHeight="1">
      <c r="A556" s="223"/>
    </row>
    <row r="557" s="224" customFormat="1" ht="25.5" customHeight="1">
      <c r="A557" s="223"/>
    </row>
    <row r="558" s="224" customFormat="1" ht="25.5" customHeight="1">
      <c r="A558" s="223"/>
    </row>
    <row r="559" s="224" customFormat="1" ht="25.5" customHeight="1">
      <c r="A559" s="223"/>
    </row>
    <row r="560" s="224" customFormat="1" ht="25.5" customHeight="1">
      <c r="A560" s="223"/>
    </row>
    <row r="561" s="224" customFormat="1" ht="25.5" customHeight="1">
      <c r="A561" s="223"/>
    </row>
    <row r="562" s="224" customFormat="1" ht="25.5" customHeight="1">
      <c r="A562" s="223"/>
    </row>
    <row r="563" s="224" customFormat="1" ht="25.5" customHeight="1">
      <c r="A563" s="223"/>
    </row>
    <row r="564" s="224" customFormat="1" ht="25.5" customHeight="1">
      <c r="A564" s="223"/>
    </row>
    <row r="565" s="224" customFormat="1" ht="25.5" customHeight="1">
      <c r="A565" s="223"/>
    </row>
    <row r="566" s="224" customFormat="1" ht="25.5" customHeight="1">
      <c r="A566" s="223"/>
    </row>
    <row r="567" s="224" customFormat="1" ht="25.5" customHeight="1">
      <c r="A567" s="223"/>
    </row>
    <row r="568" s="224" customFormat="1" ht="25.5" customHeight="1">
      <c r="A568" s="223"/>
    </row>
    <row r="569" s="224" customFormat="1" ht="25.5" customHeight="1">
      <c r="A569" s="223"/>
    </row>
    <row r="570" s="224" customFormat="1" ht="25.5" customHeight="1">
      <c r="A570" s="223"/>
    </row>
    <row r="571" s="224" customFormat="1" ht="25.5" customHeight="1">
      <c r="A571" s="223"/>
    </row>
    <row r="572" s="224" customFormat="1" ht="25.5" customHeight="1">
      <c r="A572" s="223"/>
    </row>
    <row r="573" s="224" customFormat="1" ht="25.5" customHeight="1">
      <c r="A573" s="223"/>
    </row>
    <row r="574" s="224" customFormat="1" ht="25.5" customHeight="1">
      <c r="A574" s="223"/>
    </row>
    <row r="575" s="224" customFormat="1" ht="25.5" customHeight="1">
      <c r="A575" s="223"/>
    </row>
    <row r="576" s="224" customFormat="1" ht="25.5" customHeight="1">
      <c r="A576" s="223"/>
    </row>
    <row r="577" s="224" customFormat="1" ht="25.5" customHeight="1">
      <c r="A577" s="223"/>
    </row>
    <row r="578" s="224" customFormat="1" ht="25.5" customHeight="1">
      <c r="A578" s="223"/>
    </row>
    <row r="579" s="224" customFormat="1" ht="25.5" customHeight="1">
      <c r="A579" s="223"/>
    </row>
    <row r="580" s="224" customFormat="1" ht="25.5" customHeight="1">
      <c r="A580" s="223"/>
    </row>
    <row r="581" s="224" customFormat="1" ht="25.5" customHeight="1">
      <c r="A581" s="223"/>
    </row>
    <row r="582" s="224" customFormat="1" ht="25.5" customHeight="1">
      <c r="A582" s="223"/>
    </row>
    <row r="583" s="224" customFormat="1" ht="25.5" customHeight="1">
      <c r="A583" s="223"/>
    </row>
    <row r="584" s="224" customFormat="1" ht="25.5" customHeight="1">
      <c r="A584" s="223"/>
    </row>
    <row r="585" s="224" customFormat="1" ht="25.5" customHeight="1">
      <c r="A585" s="223"/>
    </row>
    <row r="586" s="224" customFormat="1" ht="25.5" customHeight="1">
      <c r="A586" s="223"/>
    </row>
    <row r="587" s="224" customFormat="1" ht="25.5" customHeight="1">
      <c r="A587" s="223"/>
    </row>
    <row r="588" s="224" customFormat="1" ht="25.5" customHeight="1">
      <c r="A588" s="223"/>
    </row>
    <row r="589" s="224" customFormat="1" ht="25.5" customHeight="1">
      <c r="A589" s="223"/>
    </row>
    <row r="590" s="224" customFormat="1" ht="25.5" customHeight="1">
      <c r="A590" s="223"/>
    </row>
    <row r="591" s="224" customFormat="1" ht="25.5" customHeight="1">
      <c r="A591" s="223"/>
    </row>
    <row r="592" s="224" customFormat="1" ht="25.5" customHeight="1">
      <c r="A592" s="223"/>
    </row>
    <row r="593" s="224" customFormat="1" ht="25.5" customHeight="1">
      <c r="A593" s="223"/>
    </row>
    <row r="594" s="224" customFormat="1" ht="25.5" customHeight="1">
      <c r="A594" s="223"/>
    </row>
    <row r="595" s="224" customFormat="1" ht="25.5" customHeight="1">
      <c r="A595" s="223"/>
    </row>
    <row r="596" s="224" customFormat="1" ht="25.5" customHeight="1">
      <c r="A596" s="223"/>
    </row>
    <row r="597" s="224" customFormat="1" ht="25.5" customHeight="1">
      <c r="A597" s="223"/>
    </row>
    <row r="598" s="224" customFormat="1" ht="25.5" customHeight="1">
      <c r="A598" s="223"/>
    </row>
    <row r="599" s="224" customFormat="1" ht="25.5" customHeight="1">
      <c r="A599" s="223"/>
    </row>
    <row r="600" s="224" customFormat="1" ht="25.5" customHeight="1">
      <c r="A600" s="223"/>
    </row>
    <row r="601" s="224" customFormat="1" ht="25.5" customHeight="1">
      <c r="A601" s="223"/>
    </row>
    <row r="602" s="224" customFormat="1" ht="25.5" customHeight="1">
      <c r="A602" s="223"/>
    </row>
    <row r="603" s="224" customFormat="1" ht="25.5" customHeight="1">
      <c r="A603" s="223"/>
    </row>
    <row r="604" s="224" customFormat="1" ht="25.5" customHeight="1">
      <c r="A604" s="223"/>
    </row>
    <row r="605" s="224" customFormat="1" ht="25.5" customHeight="1">
      <c r="A605" s="223"/>
    </row>
    <row r="606" s="224" customFormat="1" ht="25.5" customHeight="1">
      <c r="A606" s="223"/>
    </row>
    <row r="607" s="224" customFormat="1" ht="25.5" customHeight="1">
      <c r="A607" s="223"/>
    </row>
    <row r="608" s="224" customFormat="1" ht="25.5" customHeight="1">
      <c r="A608" s="223"/>
    </row>
    <row r="609" s="224" customFormat="1" ht="25.5" customHeight="1">
      <c r="A609" s="223"/>
    </row>
    <row r="610" s="224" customFormat="1" ht="25.5" customHeight="1">
      <c r="A610" s="223"/>
    </row>
    <row r="611" s="224" customFormat="1" ht="25.5" customHeight="1">
      <c r="A611" s="223"/>
    </row>
    <row r="612" s="224" customFormat="1" ht="25.5" customHeight="1">
      <c r="A612" s="223"/>
    </row>
    <row r="613" s="224" customFormat="1" ht="25.5" customHeight="1">
      <c r="A613" s="223"/>
    </row>
    <row r="614" s="224" customFormat="1" ht="25.5" customHeight="1">
      <c r="A614" s="223"/>
    </row>
    <row r="615" s="224" customFormat="1" ht="25.5" customHeight="1">
      <c r="A615" s="223"/>
    </row>
    <row r="616" s="224" customFormat="1" ht="25.5" customHeight="1">
      <c r="A616" s="223"/>
    </row>
    <row r="617" s="224" customFormat="1" ht="25.5" customHeight="1">
      <c r="A617" s="223"/>
    </row>
    <row r="618" s="224" customFormat="1" ht="25.5" customHeight="1">
      <c r="A618" s="223"/>
    </row>
    <row r="619" s="224" customFormat="1" ht="25.5" customHeight="1">
      <c r="A619" s="223"/>
    </row>
    <row r="620" s="224" customFormat="1" ht="25.5" customHeight="1">
      <c r="A620" s="223"/>
    </row>
    <row r="621" s="224" customFormat="1" ht="25.5" customHeight="1">
      <c r="A621" s="223"/>
    </row>
    <row r="622" s="224" customFormat="1" ht="25.5" customHeight="1">
      <c r="A622" s="223"/>
    </row>
    <row r="623" s="224" customFormat="1" ht="25.5" customHeight="1">
      <c r="A623" s="223"/>
    </row>
    <row r="624" s="224" customFormat="1" ht="25.5" customHeight="1">
      <c r="A624" s="223"/>
    </row>
    <row r="625" s="224" customFormat="1" ht="25.5" customHeight="1">
      <c r="A625" s="223"/>
    </row>
    <row r="626" s="224" customFormat="1" ht="25.5" customHeight="1">
      <c r="A626" s="223"/>
    </row>
    <row r="627" s="224" customFormat="1" ht="25.5" customHeight="1">
      <c r="A627" s="223"/>
    </row>
    <row r="628" s="224" customFormat="1" ht="25.5" customHeight="1">
      <c r="A628" s="223"/>
    </row>
    <row r="629" s="224" customFormat="1" ht="25.5" customHeight="1">
      <c r="A629" s="223"/>
    </row>
    <row r="630" s="224" customFormat="1" ht="25.5" customHeight="1">
      <c r="A630" s="223"/>
    </row>
    <row r="631" s="224" customFormat="1" ht="25.5" customHeight="1">
      <c r="A631" s="223"/>
    </row>
    <row r="632" s="224" customFormat="1" ht="25.5" customHeight="1">
      <c r="A632" s="223"/>
    </row>
    <row r="633" s="224" customFormat="1" ht="25.5" customHeight="1">
      <c r="A633" s="223"/>
    </row>
    <row r="634" s="224" customFormat="1" ht="25.5" customHeight="1">
      <c r="A634" s="223"/>
    </row>
    <row r="635" s="224" customFormat="1" ht="25.5" customHeight="1">
      <c r="A635" s="223"/>
    </row>
    <row r="636" s="224" customFormat="1" ht="25.5" customHeight="1">
      <c r="A636" s="223"/>
    </row>
    <row r="637" s="224" customFormat="1" ht="25.5" customHeight="1">
      <c r="A637" s="223"/>
    </row>
    <row r="638" s="224" customFormat="1" ht="25.5" customHeight="1">
      <c r="A638" s="223"/>
    </row>
    <row r="639" s="224" customFormat="1" ht="25.5" customHeight="1">
      <c r="A639" s="223"/>
    </row>
    <row r="640" s="224" customFormat="1" ht="25.5" customHeight="1">
      <c r="A640" s="223"/>
    </row>
    <row r="641" s="224" customFormat="1" ht="25.5" customHeight="1">
      <c r="A641" s="223"/>
    </row>
    <row r="642" s="224" customFormat="1" ht="25.5" customHeight="1">
      <c r="A642" s="223"/>
    </row>
    <row r="643" s="224" customFormat="1" ht="25.5" customHeight="1">
      <c r="A643" s="223"/>
    </row>
    <row r="644" s="224" customFormat="1" ht="25.5" customHeight="1">
      <c r="A644" s="223"/>
    </row>
    <row r="645" s="224" customFormat="1" ht="25.5" customHeight="1">
      <c r="A645" s="223"/>
    </row>
    <row r="646" s="224" customFormat="1" ht="25.5" customHeight="1">
      <c r="A646" s="223"/>
    </row>
    <row r="647" s="224" customFormat="1" ht="25.5" customHeight="1">
      <c r="A647" s="223"/>
    </row>
    <row r="648" s="224" customFormat="1" ht="25.5" customHeight="1">
      <c r="A648" s="223"/>
    </row>
    <row r="649" s="224" customFormat="1" ht="25.5" customHeight="1">
      <c r="A649" s="223"/>
    </row>
    <row r="650" s="224" customFormat="1" ht="25.5" customHeight="1">
      <c r="A650" s="223"/>
    </row>
    <row r="651" s="224" customFormat="1" ht="25.5" customHeight="1">
      <c r="A651" s="223"/>
    </row>
    <row r="652" s="224" customFormat="1" ht="25.5" customHeight="1">
      <c r="A652" s="223"/>
    </row>
    <row r="653" s="224" customFormat="1" ht="25.5" customHeight="1">
      <c r="A653" s="223"/>
    </row>
    <row r="654" s="224" customFormat="1" ht="25.5" customHeight="1">
      <c r="A654" s="223"/>
    </row>
    <row r="655" s="224" customFormat="1" ht="25.5" customHeight="1">
      <c r="A655" s="223"/>
    </row>
    <row r="656" s="224" customFormat="1" ht="25.5" customHeight="1">
      <c r="A656" s="223"/>
    </row>
    <row r="657" s="224" customFormat="1" ht="25.5" customHeight="1">
      <c r="A657" s="223"/>
    </row>
    <row r="658" s="224" customFormat="1" ht="25.5" customHeight="1">
      <c r="A658" s="223"/>
    </row>
    <row r="659" s="224" customFormat="1" ht="25.5" customHeight="1">
      <c r="A659" s="223"/>
    </row>
    <row r="660" s="224" customFormat="1" ht="25.5" customHeight="1">
      <c r="A660" s="223"/>
    </row>
    <row r="661" s="224" customFormat="1" ht="25.5" customHeight="1">
      <c r="A661" s="223"/>
    </row>
    <row r="662" s="224" customFormat="1" ht="25.5" customHeight="1">
      <c r="A662" s="223"/>
    </row>
    <row r="663" s="224" customFormat="1" ht="25.5" customHeight="1">
      <c r="A663" s="223"/>
    </row>
    <row r="664" s="224" customFormat="1" ht="25.5" customHeight="1">
      <c r="A664" s="223"/>
    </row>
    <row r="665" s="224" customFormat="1" ht="25.5" customHeight="1">
      <c r="A665" s="223"/>
    </row>
    <row r="666" s="224" customFormat="1" ht="25.5" customHeight="1">
      <c r="A666" s="223"/>
    </row>
    <row r="667" s="224" customFormat="1" ht="25.5" customHeight="1">
      <c r="A667" s="223"/>
    </row>
    <row r="668" s="224" customFormat="1" ht="25.5" customHeight="1">
      <c r="A668" s="223"/>
    </row>
    <row r="669" s="224" customFormat="1" ht="25.5" customHeight="1">
      <c r="A669" s="223"/>
    </row>
    <row r="670" s="224" customFormat="1" ht="25.5" customHeight="1">
      <c r="A670" s="223"/>
    </row>
    <row r="671" s="224" customFormat="1" ht="25.5" customHeight="1">
      <c r="A671" s="223"/>
    </row>
    <row r="672" s="224" customFormat="1" ht="25.5" customHeight="1">
      <c r="A672" s="223"/>
    </row>
    <row r="673" s="224" customFormat="1" ht="25.5" customHeight="1">
      <c r="A673" s="223"/>
    </row>
    <row r="674" s="224" customFormat="1" ht="25.5" customHeight="1">
      <c r="A674" s="223"/>
    </row>
    <row r="675" s="224" customFormat="1" ht="25.5" customHeight="1">
      <c r="A675" s="223"/>
    </row>
    <row r="676" s="224" customFormat="1" ht="25.5" customHeight="1">
      <c r="A676" s="223"/>
    </row>
    <row r="677" s="224" customFormat="1" ht="25.5" customHeight="1">
      <c r="A677" s="223"/>
    </row>
    <row r="678" s="224" customFormat="1" ht="25.5" customHeight="1">
      <c r="A678" s="223"/>
    </row>
    <row r="679" s="224" customFormat="1" ht="25.5" customHeight="1">
      <c r="A679" s="223"/>
    </row>
    <row r="680" s="224" customFormat="1" ht="25.5" customHeight="1">
      <c r="A680" s="223"/>
    </row>
    <row r="681" s="224" customFormat="1" ht="25.5" customHeight="1">
      <c r="A681" s="223"/>
    </row>
    <row r="682" s="224" customFormat="1" ht="25.5" customHeight="1">
      <c r="A682" s="223"/>
    </row>
    <row r="683" s="224" customFormat="1" ht="25.5" customHeight="1">
      <c r="A683" s="223"/>
    </row>
    <row r="684" s="224" customFormat="1" ht="25.5" customHeight="1">
      <c r="A684" s="223"/>
    </row>
    <row r="685" s="224" customFormat="1" ht="25.5" customHeight="1">
      <c r="A685" s="223"/>
    </row>
    <row r="686" s="224" customFormat="1" ht="25.5" customHeight="1">
      <c r="A686" s="223"/>
    </row>
    <row r="687" s="224" customFormat="1" ht="25.5" customHeight="1">
      <c r="A687" s="223"/>
    </row>
    <row r="688" s="224" customFormat="1" ht="25.5" customHeight="1">
      <c r="A688" s="223"/>
    </row>
    <row r="689" s="224" customFormat="1" ht="25.5" customHeight="1">
      <c r="A689" s="223"/>
    </row>
    <row r="690" s="224" customFormat="1" ht="25.5" customHeight="1">
      <c r="A690" s="223"/>
    </row>
    <row r="691" s="224" customFormat="1" ht="25.5" customHeight="1">
      <c r="A691" s="223"/>
    </row>
    <row r="692" s="224" customFormat="1" ht="25.5" customHeight="1">
      <c r="A692" s="223"/>
    </row>
    <row r="693" s="224" customFormat="1" ht="25.5" customHeight="1">
      <c r="A693" s="223"/>
    </row>
    <row r="694" s="224" customFormat="1" ht="25.5" customHeight="1">
      <c r="A694" s="223"/>
    </row>
    <row r="695" s="224" customFormat="1" ht="25.5" customHeight="1">
      <c r="A695" s="223"/>
    </row>
    <row r="696" s="224" customFormat="1" ht="25.5" customHeight="1">
      <c r="A696" s="223"/>
    </row>
    <row r="697" s="224" customFormat="1" ht="25.5" customHeight="1">
      <c r="A697" s="223"/>
    </row>
    <row r="698" s="224" customFormat="1" ht="25.5" customHeight="1">
      <c r="A698" s="223"/>
    </row>
    <row r="699" s="224" customFormat="1" ht="25.5" customHeight="1">
      <c r="A699" s="223"/>
    </row>
    <row r="700" s="224" customFormat="1" ht="15">
      <c r="A700" s="223"/>
    </row>
    <row r="701" s="224" customFormat="1" ht="15">
      <c r="A701" s="223"/>
    </row>
    <row r="702" s="224" customFormat="1" ht="15">
      <c r="A702" s="223"/>
    </row>
    <row r="703" s="224" customFormat="1" ht="15">
      <c r="A703" s="223"/>
    </row>
    <row r="704" s="224" customFormat="1" ht="15">
      <c r="A704" s="223"/>
    </row>
    <row r="705" s="224" customFormat="1" ht="15">
      <c r="A705" s="223"/>
    </row>
    <row r="706" s="224" customFormat="1" ht="15">
      <c r="A706" s="223"/>
    </row>
    <row r="707" s="224" customFormat="1" ht="15">
      <c r="A707" s="223"/>
    </row>
    <row r="708" s="224" customFormat="1" ht="15">
      <c r="A708" s="223"/>
    </row>
    <row r="709" s="224" customFormat="1" ht="15">
      <c r="A709" s="223"/>
    </row>
    <row r="710" s="224" customFormat="1" ht="15">
      <c r="A710" s="223"/>
    </row>
    <row r="711" s="224" customFormat="1" ht="15">
      <c r="A711" s="223"/>
    </row>
    <row r="712" s="224" customFormat="1" ht="15">
      <c r="A712" s="223"/>
    </row>
    <row r="713" s="224" customFormat="1" ht="15">
      <c r="A713" s="223"/>
    </row>
    <row r="714" s="224" customFormat="1" ht="15">
      <c r="A714" s="223"/>
    </row>
    <row r="715" s="224" customFormat="1" ht="15">
      <c r="A715" s="223"/>
    </row>
    <row r="716" s="224" customFormat="1" ht="15">
      <c r="A716" s="223"/>
    </row>
    <row r="717" s="224" customFormat="1" ht="15">
      <c r="A717" s="223"/>
    </row>
    <row r="718" s="224" customFormat="1" ht="15">
      <c r="A718" s="223"/>
    </row>
    <row r="719" s="224" customFormat="1" ht="15">
      <c r="A719" s="223"/>
    </row>
    <row r="720" s="224" customFormat="1" ht="15">
      <c r="A720" s="223"/>
    </row>
    <row r="721" s="224" customFormat="1" ht="15">
      <c r="A721" s="223"/>
    </row>
    <row r="722" s="224" customFormat="1" ht="15">
      <c r="A722" s="223"/>
    </row>
    <row r="723" s="224" customFormat="1" ht="15">
      <c r="A723" s="223"/>
    </row>
    <row r="724" s="224" customFormat="1" ht="15">
      <c r="A724" s="223"/>
    </row>
    <row r="725" s="224" customFormat="1" ht="15">
      <c r="A725" s="223"/>
    </row>
    <row r="726" s="224" customFormat="1" ht="15">
      <c r="A726" s="223"/>
    </row>
    <row r="727" s="224" customFormat="1" ht="15">
      <c r="A727" s="223"/>
    </row>
    <row r="728" s="224" customFormat="1" ht="15">
      <c r="A728" s="223"/>
    </row>
    <row r="729" s="224" customFormat="1" ht="15">
      <c r="A729" s="223"/>
    </row>
    <row r="730" s="224" customFormat="1" ht="15">
      <c r="A730" s="223"/>
    </row>
    <row r="731" s="224" customFormat="1" ht="15">
      <c r="A731" s="223"/>
    </row>
    <row r="732" s="224" customFormat="1" ht="15">
      <c r="A732" s="223"/>
    </row>
    <row r="733" s="224" customFormat="1" ht="15">
      <c r="A733" s="223"/>
    </row>
    <row r="734" s="224" customFormat="1" ht="15">
      <c r="A734" s="223"/>
    </row>
    <row r="735" s="224" customFormat="1" ht="15">
      <c r="A735" s="223"/>
    </row>
    <row r="736" s="224" customFormat="1" ht="15">
      <c r="A736" s="223"/>
    </row>
    <row r="737" s="224" customFormat="1" ht="15">
      <c r="A737" s="223"/>
    </row>
    <row r="738" s="224" customFormat="1" ht="15">
      <c r="A738" s="223"/>
    </row>
    <row r="739" s="224" customFormat="1" ht="15">
      <c r="A739" s="223"/>
    </row>
    <row r="740" s="224" customFormat="1" ht="15">
      <c r="A740" s="223"/>
    </row>
    <row r="741" s="224" customFormat="1" ht="15">
      <c r="A741" s="223"/>
    </row>
    <row r="742" s="224" customFormat="1" ht="15">
      <c r="A742" s="223"/>
    </row>
    <row r="743" s="224" customFormat="1" ht="15">
      <c r="A743" s="223"/>
    </row>
    <row r="744" s="224" customFormat="1" ht="15">
      <c r="A744" s="223"/>
    </row>
    <row r="745" s="224" customFormat="1" ht="15">
      <c r="A745" s="223"/>
    </row>
    <row r="746" s="224" customFormat="1" ht="15">
      <c r="A746" s="223"/>
    </row>
    <row r="747" s="224" customFormat="1" ht="15">
      <c r="A747" s="223"/>
    </row>
    <row r="748" s="224" customFormat="1" ht="15">
      <c r="A748" s="223"/>
    </row>
    <row r="749" s="224" customFormat="1" ht="15">
      <c r="A749" s="223"/>
    </row>
    <row r="750" s="224" customFormat="1" ht="15">
      <c r="A750" s="223"/>
    </row>
    <row r="751" s="224" customFormat="1" ht="15">
      <c r="A751" s="223"/>
    </row>
    <row r="752" s="224" customFormat="1" ht="15">
      <c r="A752" s="223"/>
    </row>
    <row r="753" s="224" customFormat="1" ht="15">
      <c r="A753" s="223"/>
    </row>
    <row r="754" s="224" customFormat="1" ht="15">
      <c r="A754" s="223"/>
    </row>
    <row r="755" s="224" customFormat="1" ht="15">
      <c r="A755" s="223"/>
    </row>
    <row r="756" s="224" customFormat="1" ht="15">
      <c r="A756" s="223"/>
    </row>
    <row r="757" s="224" customFormat="1" ht="15">
      <c r="A757" s="223"/>
    </row>
    <row r="758" s="224" customFormat="1" ht="15">
      <c r="A758" s="223"/>
    </row>
    <row r="759" s="224" customFormat="1" ht="15">
      <c r="A759" s="223"/>
    </row>
    <row r="760" s="224" customFormat="1" ht="15">
      <c r="A760" s="223"/>
    </row>
    <row r="761" s="224" customFormat="1" ht="15">
      <c r="A761" s="223"/>
    </row>
    <row r="762" s="224" customFormat="1" ht="15">
      <c r="A762" s="223"/>
    </row>
    <row r="763" s="224" customFormat="1" ht="15">
      <c r="A763" s="223"/>
    </row>
    <row r="764" s="224" customFormat="1" ht="15">
      <c r="A764" s="223"/>
    </row>
    <row r="765" s="224" customFormat="1" ht="15">
      <c r="A765" s="223"/>
    </row>
    <row r="766" s="224" customFormat="1" ht="15">
      <c r="A766" s="223"/>
    </row>
    <row r="767" s="224" customFormat="1" ht="15">
      <c r="A767" s="223"/>
    </row>
    <row r="768" s="224" customFormat="1" ht="15">
      <c r="A768" s="223"/>
    </row>
    <row r="769" s="224" customFormat="1" ht="15">
      <c r="A769" s="223"/>
    </row>
    <row r="770" s="224" customFormat="1" ht="15">
      <c r="A770" s="223"/>
    </row>
    <row r="771" s="224" customFormat="1" ht="15">
      <c r="A771" s="223"/>
    </row>
    <row r="772" s="224" customFormat="1" ht="15">
      <c r="A772" s="223"/>
    </row>
    <row r="773" s="224" customFormat="1" ht="15">
      <c r="A773" s="223"/>
    </row>
    <row r="774" s="224" customFormat="1" ht="15">
      <c r="A774" s="223"/>
    </row>
    <row r="775" s="224" customFormat="1" ht="15">
      <c r="A775" s="223"/>
    </row>
    <row r="776" s="224" customFormat="1" ht="15">
      <c r="A776" s="223"/>
    </row>
    <row r="777" s="224" customFormat="1" ht="15">
      <c r="A777" s="223"/>
    </row>
    <row r="778" s="224" customFormat="1" ht="15">
      <c r="A778" s="223"/>
    </row>
    <row r="779" s="224" customFormat="1" ht="15">
      <c r="A779" s="223"/>
    </row>
    <row r="780" s="224" customFormat="1" ht="15">
      <c r="A780" s="223"/>
    </row>
    <row r="781" s="224" customFormat="1" ht="15">
      <c r="A781" s="223"/>
    </row>
    <row r="782" s="224" customFormat="1" ht="15">
      <c r="A782" s="223"/>
    </row>
    <row r="783" s="224" customFormat="1" ht="15">
      <c r="A783" s="223"/>
    </row>
    <row r="784" s="224" customFormat="1" ht="15">
      <c r="A784" s="223"/>
    </row>
    <row r="785" s="224" customFormat="1" ht="15">
      <c r="A785" s="223"/>
    </row>
    <row r="786" s="224" customFormat="1" ht="15">
      <c r="A786" s="223"/>
    </row>
    <row r="787" s="224" customFormat="1" ht="15">
      <c r="A787" s="223"/>
    </row>
    <row r="788" s="224" customFormat="1" ht="15">
      <c r="A788" s="223"/>
    </row>
    <row r="789" s="224" customFormat="1" ht="15">
      <c r="A789" s="223"/>
    </row>
    <row r="790" s="224" customFormat="1" ht="15">
      <c r="A790" s="223"/>
    </row>
    <row r="791" s="224" customFormat="1" ht="15">
      <c r="A791" s="223"/>
    </row>
    <row r="792" s="224" customFormat="1" ht="15">
      <c r="A792" s="223"/>
    </row>
    <row r="793" s="224" customFormat="1" ht="15">
      <c r="A793" s="223"/>
    </row>
    <row r="794" s="224" customFormat="1" ht="15">
      <c r="A794" s="223"/>
    </row>
    <row r="795" s="224" customFormat="1" ht="15">
      <c r="A795" s="223"/>
    </row>
    <row r="796" s="224" customFormat="1" ht="15">
      <c r="A796" s="223"/>
    </row>
    <row r="797" s="224" customFormat="1" ht="15">
      <c r="A797" s="223"/>
    </row>
    <row r="798" s="224" customFormat="1" ht="15">
      <c r="A798" s="223"/>
    </row>
    <row r="799" s="224" customFormat="1" ht="15">
      <c r="A799" s="223"/>
    </row>
    <row r="800" s="224" customFormat="1" ht="15">
      <c r="A800" s="223"/>
    </row>
    <row r="801" s="224" customFormat="1" ht="15">
      <c r="A801" s="223"/>
    </row>
    <row r="802" s="224" customFormat="1" ht="15">
      <c r="A802" s="223"/>
    </row>
    <row r="803" s="224" customFormat="1" ht="15">
      <c r="A803" s="223"/>
    </row>
    <row r="804" s="224" customFormat="1" ht="15">
      <c r="A804" s="223"/>
    </row>
    <row r="805" s="224" customFormat="1" ht="15">
      <c r="A805" s="223"/>
    </row>
    <row r="806" s="224" customFormat="1" ht="15">
      <c r="A806" s="223"/>
    </row>
    <row r="807" s="224" customFormat="1" ht="15">
      <c r="A807" s="223"/>
    </row>
    <row r="808" s="224" customFormat="1" ht="15">
      <c r="A808" s="223"/>
    </row>
    <row r="809" s="224" customFormat="1" ht="15">
      <c r="A809" s="223"/>
    </row>
    <row r="810" s="224" customFormat="1" ht="15">
      <c r="A810" s="223"/>
    </row>
    <row r="811" s="224" customFormat="1" ht="15">
      <c r="A811" s="223"/>
    </row>
    <row r="812" s="224" customFormat="1" ht="15">
      <c r="A812" s="223"/>
    </row>
    <row r="813" s="224" customFormat="1" ht="15">
      <c r="A813" s="223"/>
    </row>
    <row r="814" s="224" customFormat="1" ht="15">
      <c r="A814" s="223"/>
    </row>
    <row r="815" s="224" customFormat="1" ht="15">
      <c r="A815" s="223"/>
    </row>
    <row r="816" s="224" customFormat="1" ht="15">
      <c r="A816" s="223"/>
    </row>
    <row r="817" s="224" customFormat="1" ht="15">
      <c r="A817" s="223"/>
    </row>
    <row r="818" s="224" customFormat="1" ht="15">
      <c r="A818" s="223"/>
    </row>
    <row r="819" s="224" customFormat="1" ht="15">
      <c r="A819" s="223"/>
    </row>
    <row r="820" s="224" customFormat="1" ht="15">
      <c r="A820" s="223"/>
    </row>
    <row r="821" s="224" customFormat="1" ht="15">
      <c r="A821" s="223"/>
    </row>
    <row r="822" s="224" customFormat="1" ht="15">
      <c r="A822" s="223"/>
    </row>
    <row r="823" s="224" customFormat="1" ht="15">
      <c r="A823" s="223"/>
    </row>
    <row r="824" s="224" customFormat="1" ht="15">
      <c r="A824" s="223"/>
    </row>
    <row r="825" s="224" customFormat="1" ht="15">
      <c r="A825" s="223"/>
    </row>
    <row r="826" s="224" customFormat="1" ht="15">
      <c r="A826" s="223"/>
    </row>
    <row r="827" s="224" customFormat="1" ht="15">
      <c r="A827" s="223"/>
    </row>
    <row r="828" s="224" customFormat="1" ht="15">
      <c r="A828" s="223"/>
    </row>
    <row r="829" s="224" customFormat="1" ht="15">
      <c r="A829" s="223"/>
    </row>
    <row r="830" s="224" customFormat="1" ht="15">
      <c r="A830" s="223"/>
    </row>
    <row r="831" s="224" customFormat="1" ht="15">
      <c r="A831" s="223"/>
    </row>
    <row r="832" s="224" customFormat="1" ht="15">
      <c r="A832" s="223"/>
    </row>
    <row r="833" s="224" customFormat="1" ht="15">
      <c r="A833" s="223"/>
    </row>
    <row r="834" s="224" customFormat="1" ht="15">
      <c r="A834" s="223"/>
    </row>
    <row r="835" s="224" customFormat="1" ht="15">
      <c r="A835" s="223"/>
    </row>
    <row r="836" s="224" customFormat="1" ht="15">
      <c r="A836" s="223"/>
    </row>
    <row r="837" s="224" customFormat="1" ht="15">
      <c r="A837" s="223"/>
    </row>
    <row r="838" s="224" customFormat="1" ht="15">
      <c r="A838" s="223"/>
    </row>
    <row r="839" s="224" customFormat="1" ht="15">
      <c r="A839" s="223"/>
    </row>
    <row r="840" s="224" customFormat="1" ht="15">
      <c r="A840" s="223"/>
    </row>
    <row r="841" s="224" customFormat="1" ht="15">
      <c r="A841" s="223"/>
    </row>
    <row r="842" s="224" customFormat="1" ht="15">
      <c r="A842" s="223"/>
    </row>
    <row r="843" s="224" customFormat="1" ht="15">
      <c r="A843" s="223"/>
    </row>
    <row r="844" s="224" customFormat="1" ht="15">
      <c r="A844" s="223"/>
    </row>
    <row r="845" s="224" customFormat="1" ht="15">
      <c r="A845" s="223"/>
    </row>
    <row r="846" s="224" customFormat="1" ht="15">
      <c r="A846" s="223"/>
    </row>
    <row r="847" s="224" customFormat="1" ht="15">
      <c r="A847" s="223"/>
    </row>
    <row r="848" s="224" customFormat="1" ht="15">
      <c r="A848" s="223"/>
    </row>
    <row r="849" s="224" customFormat="1" ht="15">
      <c r="A849" s="223"/>
    </row>
    <row r="850" s="224" customFormat="1" ht="15">
      <c r="A850" s="223"/>
    </row>
    <row r="851" s="224" customFormat="1" ht="15">
      <c r="A851" s="223"/>
    </row>
    <row r="852" s="224" customFormat="1" ht="15">
      <c r="A852" s="223"/>
    </row>
    <row r="853" s="224" customFormat="1" ht="15">
      <c r="A853" s="223"/>
    </row>
    <row r="854" s="224" customFormat="1" ht="15">
      <c r="A854" s="223"/>
    </row>
    <row r="855" s="224" customFormat="1" ht="15">
      <c r="A855" s="223"/>
    </row>
    <row r="856" s="224" customFormat="1" ht="15">
      <c r="A856" s="223"/>
    </row>
    <row r="857" s="224" customFormat="1" ht="15">
      <c r="A857" s="223"/>
    </row>
    <row r="858" s="224" customFormat="1" ht="15">
      <c r="A858" s="223"/>
    </row>
    <row r="859" s="224" customFormat="1" ht="15">
      <c r="A859" s="223"/>
    </row>
    <row r="860" s="224" customFormat="1" ht="15">
      <c r="A860" s="223"/>
    </row>
    <row r="861" s="224" customFormat="1" ht="15">
      <c r="A861" s="223"/>
    </row>
    <row r="862" s="224" customFormat="1" ht="15">
      <c r="A862" s="223"/>
    </row>
    <row r="863" s="224" customFormat="1" ht="15">
      <c r="A863" s="223"/>
    </row>
    <row r="864" s="224" customFormat="1" ht="15">
      <c r="A864" s="223"/>
    </row>
    <row r="865" s="224" customFormat="1" ht="15">
      <c r="A865" s="223"/>
    </row>
    <row r="866" s="224" customFormat="1" ht="15">
      <c r="A866" s="223"/>
    </row>
    <row r="867" s="224" customFormat="1" ht="15">
      <c r="A867" s="223"/>
    </row>
    <row r="868" s="224" customFormat="1" ht="15">
      <c r="A868" s="223"/>
    </row>
    <row r="869" s="224" customFormat="1" ht="15">
      <c r="A869" s="223"/>
    </row>
    <row r="870" s="224" customFormat="1" ht="15">
      <c r="A870" s="223"/>
    </row>
    <row r="871" s="224" customFormat="1" ht="15">
      <c r="A871" s="223"/>
    </row>
    <row r="872" s="224" customFormat="1" ht="15">
      <c r="A872" s="223"/>
    </row>
    <row r="873" s="224" customFormat="1" ht="15">
      <c r="A873" s="223"/>
    </row>
    <row r="874" s="224" customFormat="1" ht="15">
      <c r="A874" s="223"/>
    </row>
    <row r="875" s="224" customFormat="1" ht="15">
      <c r="A875" s="223"/>
    </row>
    <row r="876" s="224" customFormat="1" ht="15">
      <c r="A876" s="223"/>
    </row>
    <row r="877" s="224" customFormat="1" ht="15">
      <c r="A877" s="223"/>
    </row>
    <row r="878" s="224" customFormat="1" ht="15">
      <c r="A878" s="223"/>
    </row>
    <row r="879" s="224" customFormat="1" ht="15">
      <c r="A879" s="223"/>
    </row>
    <row r="880" s="224" customFormat="1" ht="15">
      <c r="A880" s="223"/>
    </row>
    <row r="881" s="224" customFormat="1" ht="15">
      <c r="A881" s="223"/>
    </row>
    <row r="882" s="224" customFormat="1" ht="15">
      <c r="A882" s="223"/>
    </row>
    <row r="883" s="224" customFormat="1" ht="15">
      <c r="A883" s="223"/>
    </row>
    <row r="884" s="224" customFormat="1" ht="15">
      <c r="A884" s="223"/>
    </row>
    <row r="885" s="224" customFormat="1" ht="15">
      <c r="A885" s="223"/>
    </row>
    <row r="886" s="224" customFormat="1" ht="15">
      <c r="A886" s="223"/>
    </row>
    <row r="887" s="224" customFormat="1" ht="15">
      <c r="A887" s="223"/>
    </row>
    <row r="888" s="224" customFormat="1" ht="15">
      <c r="A888" s="223"/>
    </row>
    <row r="889" s="224" customFormat="1" ht="15">
      <c r="A889" s="223"/>
    </row>
    <row r="890" s="224" customFormat="1" ht="15">
      <c r="A890" s="223"/>
    </row>
    <row r="891" s="224" customFormat="1" ht="15">
      <c r="A891" s="223"/>
    </row>
    <row r="892" s="224" customFormat="1" ht="15">
      <c r="A892" s="223"/>
    </row>
    <row r="893" s="224" customFormat="1" ht="15">
      <c r="A893" s="223"/>
    </row>
    <row r="894" s="224" customFormat="1" ht="15">
      <c r="A894" s="223"/>
    </row>
    <row r="895" s="224" customFormat="1" ht="15">
      <c r="A895" s="223"/>
    </row>
    <row r="896" s="224" customFormat="1" ht="15">
      <c r="A896" s="223"/>
    </row>
    <row r="897" s="224" customFormat="1" ht="15">
      <c r="A897" s="223"/>
    </row>
    <row r="898" s="224" customFormat="1" ht="15">
      <c r="A898" s="223"/>
    </row>
    <row r="899" s="224" customFormat="1" ht="15">
      <c r="A899" s="223"/>
    </row>
    <row r="900" s="224" customFormat="1" ht="15">
      <c r="A900" s="223"/>
    </row>
    <row r="901" s="224" customFormat="1" ht="15">
      <c r="A901" s="223"/>
    </row>
    <row r="902" s="224" customFormat="1" ht="15">
      <c r="A902" s="223"/>
    </row>
    <row r="903" s="224" customFormat="1" ht="15">
      <c r="A903" s="223"/>
    </row>
    <row r="904" s="224" customFormat="1" ht="15">
      <c r="A904" s="223"/>
    </row>
    <row r="905" s="224" customFormat="1" ht="15">
      <c r="A905" s="223"/>
    </row>
    <row r="906" s="224" customFormat="1" ht="15">
      <c r="A906" s="223"/>
    </row>
    <row r="907" s="224" customFormat="1" ht="15">
      <c r="A907" s="223"/>
    </row>
    <row r="908" s="224" customFormat="1" ht="15">
      <c r="A908" s="223"/>
    </row>
    <row r="909" s="224" customFormat="1" ht="15">
      <c r="A909" s="223"/>
    </row>
    <row r="910" s="224" customFormat="1" ht="15">
      <c r="A910" s="223"/>
    </row>
    <row r="911" s="224" customFormat="1" ht="15">
      <c r="A911" s="223"/>
    </row>
    <row r="912" s="224" customFormat="1" ht="15">
      <c r="A912" s="223"/>
    </row>
    <row r="913" s="224" customFormat="1" ht="15">
      <c r="A913" s="223"/>
    </row>
    <row r="914" s="224" customFormat="1" ht="15">
      <c r="A914" s="223"/>
    </row>
    <row r="915" s="224" customFormat="1" ht="15">
      <c r="A915" s="223"/>
    </row>
    <row r="916" s="224" customFormat="1" ht="15">
      <c r="A916" s="223"/>
    </row>
    <row r="917" s="224" customFormat="1" ht="15">
      <c r="A917" s="223"/>
    </row>
    <row r="918" s="224" customFormat="1" ht="15">
      <c r="A918" s="223"/>
    </row>
    <row r="919" s="224" customFormat="1" ht="15">
      <c r="A919" s="223"/>
    </row>
    <row r="920" s="224" customFormat="1" ht="15">
      <c r="A920" s="223"/>
    </row>
    <row r="921" s="224" customFormat="1" ht="15">
      <c r="A921" s="223"/>
    </row>
    <row r="922" s="224" customFormat="1" ht="15">
      <c r="A922" s="223"/>
    </row>
    <row r="923" s="224" customFormat="1" ht="15">
      <c r="A923" s="223"/>
    </row>
    <row r="924" s="224" customFormat="1" ht="15">
      <c r="A924" s="223"/>
    </row>
    <row r="925" s="224" customFormat="1" ht="15">
      <c r="A925" s="223"/>
    </row>
    <row r="926" s="224" customFormat="1" ht="15">
      <c r="A926" s="223"/>
    </row>
    <row r="927" s="224" customFormat="1" ht="15">
      <c r="A927" s="223"/>
    </row>
    <row r="928" s="224" customFormat="1" ht="15">
      <c r="A928" s="223"/>
    </row>
    <row r="929" s="224" customFormat="1" ht="15">
      <c r="A929" s="223"/>
    </row>
    <row r="930" s="224" customFormat="1" ht="15">
      <c r="A930" s="223"/>
    </row>
    <row r="931" s="224" customFormat="1" ht="15">
      <c r="A931" s="223"/>
    </row>
    <row r="932" s="224" customFormat="1" ht="15">
      <c r="A932" s="223"/>
    </row>
    <row r="933" s="224" customFormat="1" ht="15">
      <c r="A933" s="223"/>
    </row>
    <row r="934" s="224" customFormat="1" ht="15">
      <c r="A934" s="223"/>
    </row>
    <row r="935" s="224" customFormat="1" ht="15">
      <c r="A935" s="223"/>
    </row>
    <row r="936" s="224" customFormat="1" ht="15">
      <c r="A936" s="223"/>
    </row>
    <row r="937" s="224" customFormat="1" ht="15">
      <c r="A937" s="223"/>
    </row>
    <row r="938" s="224" customFormat="1" ht="15">
      <c r="A938" s="223"/>
    </row>
    <row r="939" s="224" customFormat="1" ht="15">
      <c r="A939" s="223"/>
    </row>
    <row r="940" s="224" customFormat="1" ht="15">
      <c r="A940" s="223"/>
    </row>
    <row r="941" s="224" customFormat="1" ht="15">
      <c r="A941" s="223"/>
    </row>
    <row r="942" s="224" customFormat="1" ht="15">
      <c r="A942" s="223"/>
    </row>
    <row r="943" s="224" customFormat="1" ht="15">
      <c r="A943" s="223"/>
    </row>
    <row r="944" s="224" customFormat="1" ht="15">
      <c r="A944" s="223"/>
    </row>
    <row r="945" s="224" customFormat="1" ht="15">
      <c r="A945" s="223"/>
    </row>
    <row r="946" s="224" customFormat="1" ht="15">
      <c r="A946" s="223"/>
    </row>
    <row r="947" s="224" customFormat="1" ht="15">
      <c r="A947" s="223"/>
    </row>
    <row r="948" s="224" customFormat="1" ht="15">
      <c r="A948" s="223"/>
    </row>
    <row r="949" s="224" customFormat="1" ht="15">
      <c r="A949" s="223"/>
    </row>
    <row r="950" s="224" customFormat="1" ht="15">
      <c r="A950" s="223"/>
    </row>
    <row r="951" s="224" customFormat="1" ht="15">
      <c r="A951" s="223"/>
    </row>
    <row r="952" s="224" customFormat="1" ht="15">
      <c r="A952" s="223"/>
    </row>
    <row r="953" s="224" customFormat="1" ht="15">
      <c r="A953" s="223"/>
    </row>
    <row r="954" s="224" customFormat="1" ht="15">
      <c r="A954" s="223"/>
    </row>
    <row r="955" s="224" customFormat="1" ht="15">
      <c r="A955" s="223"/>
    </row>
    <row r="956" s="224" customFormat="1" ht="15">
      <c r="A956" s="223"/>
    </row>
    <row r="957" s="224" customFormat="1" ht="15">
      <c r="A957" s="223"/>
    </row>
    <row r="958" s="224" customFormat="1" ht="15">
      <c r="A958" s="223"/>
    </row>
    <row r="959" s="224" customFormat="1" ht="15">
      <c r="A959" s="223"/>
    </row>
    <row r="960" s="224" customFormat="1" ht="15">
      <c r="A960" s="223"/>
    </row>
    <row r="961" s="224" customFormat="1" ht="15">
      <c r="A961" s="223"/>
    </row>
    <row r="962" s="224" customFormat="1" ht="15">
      <c r="A962" s="223"/>
    </row>
    <row r="963" s="224" customFormat="1" ht="15">
      <c r="A963" s="223"/>
    </row>
    <row r="964" s="224" customFormat="1" ht="15">
      <c r="A964" s="223"/>
    </row>
    <row r="965" s="224" customFormat="1" ht="15">
      <c r="A965" s="223"/>
    </row>
    <row r="966" s="224" customFormat="1" ht="15">
      <c r="A966" s="223"/>
    </row>
    <row r="967" s="224" customFormat="1" ht="15">
      <c r="A967" s="223"/>
    </row>
    <row r="968" s="224" customFormat="1" ht="15">
      <c r="A968" s="223"/>
    </row>
    <row r="969" s="224" customFormat="1" ht="15">
      <c r="A969" s="223"/>
    </row>
    <row r="970" s="224" customFormat="1" ht="15">
      <c r="A970" s="223"/>
    </row>
    <row r="971" s="224" customFormat="1" ht="15">
      <c r="A971" s="223"/>
    </row>
    <row r="972" s="224" customFormat="1" ht="15">
      <c r="A972" s="223"/>
    </row>
    <row r="973" s="224" customFormat="1" ht="15">
      <c r="A973" s="223"/>
    </row>
    <row r="974" s="224" customFormat="1" ht="15">
      <c r="A974" s="223"/>
    </row>
    <row r="975" s="224" customFormat="1" ht="15">
      <c r="A975" s="223"/>
    </row>
    <row r="976" s="224" customFormat="1" ht="15">
      <c r="A976" s="223"/>
    </row>
    <row r="977" s="224" customFormat="1" ht="15">
      <c r="A977" s="223"/>
    </row>
    <row r="978" s="224" customFormat="1" ht="15">
      <c r="A978" s="223"/>
    </row>
    <row r="979" s="224" customFormat="1" ht="15">
      <c r="A979" s="223"/>
    </row>
    <row r="980" s="224" customFormat="1" ht="15">
      <c r="A980" s="223"/>
    </row>
    <row r="981" s="224" customFormat="1" ht="15">
      <c r="A981" s="223"/>
    </row>
    <row r="982" s="224" customFormat="1" ht="15">
      <c r="A982" s="223"/>
    </row>
    <row r="983" s="224" customFormat="1" ht="15">
      <c r="A983" s="223"/>
    </row>
    <row r="984" s="224" customFormat="1" ht="15">
      <c r="A984" s="223"/>
    </row>
    <row r="985" s="224" customFormat="1" ht="15">
      <c r="A985" s="223"/>
    </row>
    <row r="986" s="224" customFormat="1" ht="15">
      <c r="A986" s="223"/>
    </row>
    <row r="987" s="224" customFormat="1" ht="15">
      <c r="A987" s="223"/>
    </row>
    <row r="988" s="224" customFormat="1" ht="15">
      <c r="A988" s="223"/>
    </row>
    <row r="989" s="224" customFormat="1" ht="15">
      <c r="A989" s="223"/>
    </row>
    <row r="990" s="224" customFormat="1" ht="15">
      <c r="A990" s="223"/>
    </row>
    <row r="991" s="224" customFormat="1" ht="15">
      <c r="A991" s="223"/>
    </row>
    <row r="992" s="224" customFormat="1" ht="15">
      <c r="A992" s="223"/>
    </row>
    <row r="993" s="224" customFormat="1" ht="15">
      <c r="A993" s="223"/>
    </row>
    <row r="994" s="224" customFormat="1" ht="15">
      <c r="A994" s="223"/>
    </row>
    <row r="995" s="224" customFormat="1" ht="15">
      <c r="A995" s="223"/>
    </row>
    <row r="996" s="224" customFormat="1" ht="15">
      <c r="A996" s="223"/>
    </row>
    <row r="997" s="224" customFormat="1" ht="15">
      <c r="A997" s="223"/>
    </row>
    <row r="998" s="224" customFormat="1" ht="15">
      <c r="A998" s="223"/>
    </row>
    <row r="999" s="224" customFormat="1" ht="15">
      <c r="A999" s="223"/>
    </row>
    <row r="1000" s="224" customFormat="1" ht="15">
      <c r="A1000" s="223"/>
    </row>
    <row r="1001" s="224" customFormat="1" ht="15">
      <c r="A1001" s="223"/>
    </row>
    <row r="1002" s="224" customFormat="1" ht="15">
      <c r="A1002" s="223"/>
    </row>
    <row r="1003" s="224" customFormat="1" ht="15">
      <c r="A1003" s="223"/>
    </row>
    <row r="1004" s="224" customFormat="1" ht="15">
      <c r="A1004" s="223"/>
    </row>
    <row r="1005" s="224" customFormat="1" ht="15">
      <c r="A1005" s="223"/>
    </row>
    <row r="1006" s="224" customFormat="1" ht="15">
      <c r="A1006" s="223"/>
    </row>
    <row r="1007" s="224" customFormat="1" ht="15">
      <c r="A1007" s="223"/>
    </row>
    <row r="1008" s="224" customFormat="1" ht="15">
      <c r="A1008" s="223"/>
    </row>
    <row r="1009" s="224" customFormat="1" ht="15">
      <c r="A1009" s="223"/>
    </row>
    <row r="1010" s="224" customFormat="1" ht="15">
      <c r="A1010" s="223"/>
    </row>
    <row r="1011" s="224" customFormat="1" ht="15">
      <c r="A1011" s="223"/>
    </row>
    <row r="1012" s="224" customFormat="1" ht="15">
      <c r="A1012" s="223"/>
    </row>
    <row r="1013" s="224" customFormat="1" ht="15">
      <c r="A1013" s="223"/>
    </row>
    <row r="1014" s="224" customFormat="1" ht="15">
      <c r="A1014" s="223"/>
    </row>
    <row r="1015" s="224" customFormat="1" ht="15">
      <c r="A1015" s="223"/>
    </row>
    <row r="1016" s="224" customFormat="1" ht="15">
      <c r="A1016" s="223"/>
    </row>
    <row r="1017" s="224" customFormat="1" ht="15">
      <c r="A1017" s="223"/>
    </row>
    <row r="1018" s="224" customFormat="1" ht="15">
      <c r="A1018" s="223"/>
    </row>
    <row r="1019" s="224" customFormat="1" ht="15">
      <c r="A1019" s="223"/>
    </row>
    <row r="1020" s="224" customFormat="1" ht="15">
      <c r="A1020" s="223"/>
    </row>
    <row r="1021" s="224" customFormat="1" ht="15">
      <c r="A1021" s="223"/>
    </row>
    <row r="1022" s="224" customFormat="1" ht="15">
      <c r="A1022" s="223"/>
    </row>
    <row r="1023" s="224" customFormat="1" ht="15">
      <c r="A1023" s="223"/>
    </row>
    <row r="1024" s="224" customFormat="1" ht="15">
      <c r="A1024" s="223"/>
    </row>
    <row r="1025" s="224" customFormat="1" ht="15">
      <c r="A1025" s="223"/>
    </row>
    <row r="1026" s="224" customFormat="1" ht="15">
      <c r="A1026" s="223"/>
    </row>
    <row r="1027" s="224" customFormat="1" ht="15">
      <c r="A1027" s="223"/>
    </row>
    <row r="1028" s="224" customFormat="1" ht="15">
      <c r="A1028" s="223"/>
    </row>
    <row r="1029" s="224" customFormat="1" ht="15">
      <c r="A1029" s="223"/>
    </row>
    <row r="1030" s="224" customFormat="1" ht="15">
      <c r="A1030" s="223"/>
    </row>
    <row r="1031" s="224" customFormat="1" ht="15">
      <c r="A1031" s="223"/>
    </row>
    <row r="1032" s="224" customFormat="1" ht="15">
      <c r="A1032" s="223"/>
    </row>
    <row r="1033" s="224" customFormat="1" ht="15">
      <c r="A1033" s="223"/>
    </row>
    <row r="1034" s="224" customFormat="1" ht="15">
      <c r="A1034" s="223"/>
    </row>
    <row r="1035" s="224" customFormat="1" ht="15">
      <c r="A1035" s="223"/>
    </row>
    <row r="1036" s="224" customFormat="1" ht="15">
      <c r="A1036" s="223"/>
    </row>
    <row r="1037" s="224" customFormat="1" ht="15">
      <c r="A1037" s="223"/>
    </row>
    <row r="1038" s="224" customFormat="1" ht="15">
      <c r="A1038" s="223"/>
    </row>
    <row r="1039" s="224" customFormat="1" ht="15">
      <c r="A1039" s="223"/>
    </row>
    <row r="1040" s="224" customFormat="1" ht="15">
      <c r="A1040" s="223"/>
    </row>
    <row r="1041" s="224" customFormat="1" ht="15">
      <c r="A1041" s="223"/>
    </row>
    <row r="1042" s="224" customFormat="1" ht="15">
      <c r="A1042" s="223"/>
    </row>
    <row r="1043" s="224" customFormat="1" ht="15">
      <c r="A1043" s="223"/>
    </row>
    <row r="1044" s="224" customFormat="1" ht="15">
      <c r="A1044" s="223"/>
    </row>
    <row r="1045" s="224" customFormat="1" ht="15">
      <c r="A1045" s="223"/>
    </row>
    <row r="1046" s="224" customFormat="1" ht="15">
      <c r="A1046" s="223"/>
    </row>
    <row r="1047" s="224" customFormat="1" ht="15">
      <c r="A1047" s="223"/>
    </row>
    <row r="1048" s="224" customFormat="1" ht="15">
      <c r="A1048" s="223"/>
    </row>
    <row r="1049" s="224" customFormat="1" ht="15">
      <c r="A1049" s="223"/>
    </row>
    <row r="1050" s="224" customFormat="1" ht="15">
      <c r="A1050" s="223"/>
    </row>
    <row r="1051" s="224" customFormat="1" ht="15">
      <c r="A1051" s="223"/>
    </row>
    <row r="1052" s="224" customFormat="1" ht="15">
      <c r="A1052" s="223"/>
    </row>
    <row r="1053" s="224" customFormat="1" ht="15">
      <c r="A1053" s="223"/>
    </row>
    <row r="1054" s="224" customFormat="1" ht="15">
      <c r="A1054" s="223"/>
    </row>
    <row r="1055" s="224" customFormat="1" ht="15">
      <c r="A1055" s="223"/>
    </row>
    <row r="1056" s="224" customFormat="1" ht="15">
      <c r="A1056" s="223"/>
    </row>
    <row r="1057" s="224" customFormat="1" ht="15">
      <c r="A1057" s="223"/>
    </row>
    <row r="1058" s="224" customFormat="1" ht="15">
      <c r="A1058" s="223"/>
    </row>
    <row r="1059" s="224" customFormat="1" ht="15">
      <c r="A1059" s="223"/>
    </row>
    <row r="1060" s="224" customFormat="1" ht="15">
      <c r="A1060" s="223"/>
    </row>
    <row r="1061" s="224" customFormat="1" ht="15">
      <c r="A1061" s="223"/>
    </row>
    <row r="1062" s="224" customFormat="1" ht="15">
      <c r="A1062" s="223"/>
    </row>
    <row r="1063" s="224" customFormat="1" ht="15">
      <c r="A1063" s="223"/>
    </row>
    <row r="1064" s="224" customFormat="1" ht="15">
      <c r="A1064" s="223"/>
    </row>
    <row r="1065" s="224" customFormat="1" ht="15">
      <c r="A1065" s="223"/>
    </row>
    <row r="1066" s="224" customFormat="1" ht="15">
      <c r="A1066" s="223"/>
    </row>
    <row r="1067" s="224" customFormat="1" ht="15">
      <c r="A1067" s="223"/>
    </row>
    <row r="1068" s="224" customFormat="1" ht="15">
      <c r="A1068" s="223"/>
    </row>
    <row r="1069" s="224" customFormat="1" ht="15">
      <c r="A1069" s="223"/>
    </row>
    <row r="1070" s="224" customFormat="1" ht="15">
      <c r="A1070" s="223"/>
    </row>
    <row r="1071" s="224" customFormat="1" ht="15">
      <c r="A1071" s="223"/>
    </row>
    <row r="1072" s="224" customFormat="1" ht="15">
      <c r="A1072" s="223"/>
    </row>
    <row r="1073" s="224" customFormat="1" ht="15">
      <c r="A1073" s="223"/>
    </row>
    <row r="1074" s="224" customFormat="1" ht="15">
      <c r="A1074" s="223"/>
    </row>
    <row r="1075" s="224" customFormat="1" ht="15">
      <c r="A1075" s="223"/>
    </row>
    <row r="1076" s="224" customFormat="1" ht="15">
      <c r="A1076" s="223"/>
    </row>
    <row r="1077" s="224" customFormat="1" ht="15">
      <c r="A1077" s="223"/>
    </row>
    <row r="1078" s="224" customFormat="1" ht="15">
      <c r="A1078" s="223"/>
    </row>
    <row r="1079" s="224" customFormat="1" ht="15">
      <c r="A1079" s="223"/>
    </row>
    <row r="1080" s="224" customFormat="1" ht="15">
      <c r="A1080" s="223"/>
    </row>
    <row r="1081" s="224" customFormat="1" ht="15">
      <c r="A1081" s="223"/>
    </row>
    <row r="1082" s="224" customFormat="1" ht="15">
      <c r="A1082" s="223"/>
    </row>
    <row r="1083" s="224" customFormat="1" ht="15">
      <c r="A1083" s="223"/>
    </row>
    <row r="1084" s="224" customFormat="1" ht="15">
      <c r="A1084" s="223"/>
    </row>
    <row r="1085" s="224" customFormat="1" ht="15">
      <c r="A1085" s="223"/>
    </row>
    <row r="1086" s="224" customFormat="1" ht="15">
      <c r="A1086" s="223"/>
    </row>
    <row r="1087" s="224" customFormat="1" ht="15">
      <c r="A1087" s="223"/>
    </row>
    <row r="1088" s="224" customFormat="1" ht="15">
      <c r="A1088" s="223"/>
    </row>
    <row r="1089" s="224" customFormat="1" ht="15">
      <c r="A1089" s="223"/>
    </row>
    <row r="1090" s="224" customFormat="1" ht="15">
      <c r="A1090" s="223"/>
    </row>
    <row r="1091" s="224" customFormat="1" ht="15">
      <c r="A1091" s="223"/>
    </row>
    <row r="1092" s="224" customFormat="1" ht="15">
      <c r="A1092" s="223"/>
    </row>
    <row r="1093" s="224" customFormat="1" ht="15">
      <c r="A1093" s="223"/>
    </row>
    <row r="1094" s="224" customFormat="1" ht="15">
      <c r="A1094" s="223"/>
    </row>
    <row r="1095" s="224" customFormat="1" ht="15">
      <c r="A1095" s="223"/>
    </row>
    <row r="1096" s="224" customFormat="1" ht="15">
      <c r="A1096" s="223"/>
    </row>
    <row r="1097" s="224" customFormat="1" ht="15">
      <c r="A1097" s="223"/>
    </row>
    <row r="1098" s="224" customFormat="1" ht="15">
      <c r="A1098" s="223"/>
    </row>
    <row r="1099" s="224" customFormat="1" ht="15">
      <c r="A1099" s="22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Alexov</dc:creator>
  <cp:keywords/>
  <dc:description/>
  <cp:lastModifiedBy>Galia Ilieva</cp:lastModifiedBy>
  <cp:lastPrinted>2020-07-24T10:50:12Z</cp:lastPrinted>
  <dcterms:created xsi:type="dcterms:W3CDTF">1999-04-23T16:42:41Z</dcterms:created>
  <dcterms:modified xsi:type="dcterms:W3CDTF">2021-07-14T11:48:44Z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