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activeTab="4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ровизи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externalReferences>
    <externalReference r:id="rId36"/>
    <externalReference r:id="rId37"/>
  </externalReferences>
  <definedNames>
    <definedName name="AS2DocOpenMode" hidden="1">"AS2DocumentEdit"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'Баланс'!$A$2:$H$66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16">'Провизии'!$A$1:$K$16</definedName>
    <definedName name="_xlnm.Print_Area" localSheetId="24">'Свързани лица'!$A$1:$M$44</definedName>
    <definedName name="_xlnm.Print_Area" localSheetId="5">'СК'!$A$1:$O$44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</definedNames>
  <calcPr fullCalcOnLoad="1"/>
</workbook>
</file>

<file path=xl/sharedStrings.xml><?xml version="1.0" encoding="utf-8"?>
<sst xmlns="http://schemas.openxmlformats.org/spreadsheetml/2006/main" count="844" uniqueCount="512">
  <si>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</si>
  <si>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</si>
  <si>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</si>
  <si>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</si>
  <si>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</si>
  <si>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</si>
  <si>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</si>
  <si>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</si>
  <si>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</si>
  <si>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</si>
  <si>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</si>
  <si>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</si>
  <si>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</si>
  <si>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</si>
  <si>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</si>
  <si>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</si>
  <si>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</si>
  <si>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</si>
  <si>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</si>
  <si>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</si>
  <si>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</si>
  <si>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</si>
  <si>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</si>
  <si>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</si>
  <si>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</si>
  <si>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</si>
  <si>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</si>
  <si>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</si>
  <si>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</si>
  <si>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</si>
  <si>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</si>
  <si>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</si>
  <si>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</si>
  <si>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</si>
  <si>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</si>
  <si>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</si>
  <si>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>Заверил: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</si>
  <si>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</si>
  <si>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</si>
  <si>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</si>
  <si>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</si>
  <si>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</si>
  <si>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</si>
  <si>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</si>
  <si>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</si>
  <si>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Провизии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</si>
  <si>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</si>
  <si>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</si>
  <si>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</si>
  <si>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</si>
  <si>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</si>
  <si>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</si>
  <si>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</si>
  <si>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</si>
  <si>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</si>
  <si>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</si>
  <si>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</si>
  <si>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</si>
  <si>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</si>
  <si>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</si>
  <si>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</si>
  <si>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</si>
  <si>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</si>
  <si>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</si>
  <si>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</si>
  <si>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</si>
  <si>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</si>
  <si>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</si>
  <si>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</si>
  <si>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</si>
  <si>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</si>
  <si>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</si>
  <si>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</si>
  <si>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</si>
  <si>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</si>
  <si>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</si>
  <si>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</si>
  <si>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</si>
  <si>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</si>
  <si>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</si>
  <si>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</si>
  <si>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</si>
  <si>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</si>
  <si>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</si>
  <si>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</si>
  <si>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</si>
  <si>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</si>
  <si>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</si>
  <si>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</si>
  <si>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</si>
  <si>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</si>
  <si>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</si>
  <si>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</si>
  <si>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</si>
  <si>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</si>
  <si>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</si>
  <si>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</si>
  <si>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</si>
  <si>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</si>
  <si>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</si>
  <si>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</si>
  <si>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</si>
  <si>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</si>
  <si>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</si>
  <si>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</si>
  <si>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</si>
  <si>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</si>
  <si>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</si>
  <si>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</si>
  <si>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</si>
  <si>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</si>
  <si>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</si>
  <si>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</si>
  <si>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</si>
  <si>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</si>
  <si>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</si>
  <si>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</si>
  <si>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</si>
  <si>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</si>
  <si>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</si>
  <si>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</si>
  <si>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</si>
  <si>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</si>
  <si>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</si>
  <si>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</si>
  <si>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</si>
  <si>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</si>
  <si>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</si>
  <si>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</si>
  <si>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</si>
  <si>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</si>
  <si>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</si>
  <si>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</si>
  <si>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</si>
  <si>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</si>
  <si>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</si>
  <si>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</si>
  <si>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Провизии за правни задължения в т.ч.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</si>
  <si>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</si>
  <si>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</si>
  <si>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</si>
  <si>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</si>
  <si>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</si>
  <si>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</si>
  <si>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</si>
  <si>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</si>
  <si>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</si>
  <si>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</si>
  <si>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</si>
  <si>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</si>
  <si>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</si>
  <si>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</si>
  <si>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</si>
  <si>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</si>
  <si>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</si>
  <si>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</si>
  <si>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</si>
  <si>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</si>
  <si>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</si>
  <si>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</si>
  <si>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</si>
  <si>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</si>
  <si>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</si>
  <si>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</si>
  <si>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</si>
  <si>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</si>
  <si>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</si>
  <si>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</si>
  <si>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</si>
  <si>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</si>
  <si>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</si>
  <si>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</si>
  <si>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</si>
  <si>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</si>
  <si>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</si>
  <si>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</si>
  <si>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</si>
  <si>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</si>
  <si>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</si>
  <si>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</si>
  <si>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</si>
  <si>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</si>
  <si>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</si>
  <si>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</si>
  <si>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</si>
  <si>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</si>
  <si>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</si>
  <si>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</si>
  <si>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</si>
  <si>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</si>
  <si>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</si>
  <si>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</si>
  <si>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</si>
  <si>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</si>
  <si>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</si>
  <si>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</si>
  <si>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</si>
  <si>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</si>
  <si>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</si>
  <si>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</si>
  <si>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</si>
  <si>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</si>
  <si>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</si>
  <si>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</si>
  <si>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</si>
  <si>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</si>
  <si>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</si>
  <si>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</si>
  <si>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</si>
  <si>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</si>
  <si>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</si>
  <si>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</si>
  <si>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</si>
  <si>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</si>
  <si>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</si>
  <si>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</si>
  <si>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</si>
  <si>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</si>
  <si>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</si>
  <si>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</si>
  <si>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</si>
  <si>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</si>
  <si>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</si>
  <si>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</si>
  <si>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</si>
  <si>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</si>
  <si>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</si>
  <si>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</si>
  <si>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</si>
  <si>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</si>
  <si>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</si>
  <si>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</si>
  <si>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</si>
  <si>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</si>
  <si>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</si>
  <si>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</si>
  <si>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</si>
  <si>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</si>
  <si>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</si>
  <si>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</si>
  <si>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</si>
  <si>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</si>
  <si>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</si>
  <si>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</si>
  <si>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</si>
  <si>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</si>
  <si>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</si>
  <si>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</si>
  <si>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</si>
  <si>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Приложенията и пояснителните сведения представляват неразделна част от финансовия отчет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</si>
  <si>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</si>
  <si>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</si>
  <si>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</si>
  <si>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</si>
  <si>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</si>
  <si>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</si>
  <si>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</si>
  <si>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</si>
  <si>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</si>
  <si>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</si>
  <si>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Печалба/(загуба) за годината от 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</si>
  <si>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</si>
  <si>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</si>
  <si>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</si>
  <si>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</si>
  <si>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</si>
  <si>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</si>
  <si>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</si>
  <si>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</si>
  <si>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</si>
  <si>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</si>
  <si>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</si>
  <si>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</si>
  <si>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</si>
  <si>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</si>
  <si>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</si>
  <si>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</si>
  <si>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</si>
  <si>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</si>
  <si>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</si>
  <si>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</si>
  <si>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</si>
  <si>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</si>
  <si>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Ефект от промяна в данъчната ставка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</si>
  <si>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</si>
  <si>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</si>
  <si>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</si>
  <si>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</si>
  <si>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</si>
  <si>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</si>
  <si>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Отсрочени данъчни пасиви, нетно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</si>
  <si>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</si>
  <si>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</si>
  <si>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</si>
  <si>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</si>
  <si>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</si>
  <si>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</si>
  <si>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</si>
  <si>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</si>
  <si>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</si>
  <si>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</si>
  <si>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</si>
  <si>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</si>
  <si>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Призната през годината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</si>
  <si>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</si>
  <si>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</si>
  <si>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</si>
  <si>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</si>
  <si>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</si>
  <si>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</si>
  <si>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</si>
  <si>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</si>
  <si>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</si>
  <si>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</si>
  <si>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</si>
  <si>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</si>
  <si>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</si>
  <si>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</si>
  <si>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</si>
  <si>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</si>
  <si>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</si>
  <si>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</si>
  <si>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</si>
  <si>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</si>
  <si>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</si>
  <si>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</si>
  <si>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 xml:space="preserve">Провизии за конструктивни задължения </t>
  </si>
  <si>
    <t>Парични средства и еквиваленти</t>
  </si>
  <si>
    <t>Парични средства и еквивалети</t>
  </si>
  <si>
    <t>Валери Петков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</si>
  <si>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</si>
  <si>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</si>
  <si>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</si>
  <si>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</si>
  <si>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</si>
  <si>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</si>
  <si>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</si>
  <si>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</si>
  <si>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</si>
  <si>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</si>
  <si>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</si>
  <si>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</si>
  <si>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</si>
  <si>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</si>
  <si>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</si>
  <si>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</si>
  <si>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</si>
  <si>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</si>
  <si>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</si>
  <si>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</si>
  <si>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</si>
  <si>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</si>
  <si>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</si>
  <si>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</si>
  <si>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</si>
  <si>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</si>
  <si>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</si>
  <si>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</si>
  <si>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</si>
  <si>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</si>
  <si>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</si>
  <si>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</si>
  <si>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</si>
  <si>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</si>
  <si>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</si>
  <si>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</si>
  <si>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</si>
  <si>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</si>
  <si>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</si>
  <si>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</si>
  <si>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</si>
  <si>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Представляващ:</t>
  </si>
  <si>
    <t>ИНДИВИДУАЛЕН ФИНАНСОВ ОТЧЕТ</t>
  </si>
  <si>
    <t>За годината приключваща на</t>
  </si>
  <si>
    <t>Спас Спасов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</si>
  <si>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</si>
  <si>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</si>
  <si>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</si>
  <si>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</si>
  <si>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</si>
  <si>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</si>
  <si>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</si>
  <si>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</si>
  <si>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</si>
  <si>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</si>
  <si>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</si>
  <si>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</si>
  <si>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</si>
  <si>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</si>
  <si>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</si>
  <si>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>По Баланс</t>
  </si>
  <si>
    <t>Разлика</t>
  </si>
  <si>
    <t xml:space="preserve">Готова продукция </t>
  </si>
  <si>
    <t>Обезценка на залежали стоки</t>
  </si>
  <si>
    <t>В ОПР</t>
  </si>
  <si>
    <t>По справка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</si>
  <si>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</si>
  <si>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</si>
  <si>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</si>
  <si>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</si>
  <si>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</si>
  <si>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</si>
  <si>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</si>
  <si>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</si>
  <si>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</si>
  <si>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</si>
  <si>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</si>
  <si>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Разлика с Баланса Основен капитал</t>
  </si>
  <si>
    <t>Разлика с Баланса Обратно изкупени акции</t>
  </si>
  <si>
    <t>Задължения по корпоративни данъци</t>
  </si>
  <si>
    <t>ДДС за доплащане</t>
  </si>
  <si>
    <t>Нетекущи финансови задължения</t>
  </si>
  <si>
    <t>Текущи финансови  задължения</t>
  </si>
  <si>
    <t>Финансови задължения</t>
  </si>
  <si>
    <t>Гарациоона потдръжка</t>
  </si>
  <si>
    <t>Използвана/Отписана</t>
  </si>
  <si>
    <t>Неизползвана част от провизии</t>
  </si>
  <si>
    <t>Промени в допусканията и предположенията</t>
  </si>
  <si>
    <t>Възстановяване на обект след експоатация</t>
  </si>
  <si>
    <t>Задължения към кредитори</t>
  </si>
  <si>
    <t>Банкови задължения</t>
  </si>
  <si>
    <t>По Баланс Активи</t>
  </si>
  <si>
    <t>По Баланс Пасиви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</si>
  <si>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</si>
  <si>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</si>
  <si>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</si>
  <si>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</si>
  <si>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</si>
  <si>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Разлика с ОПР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</si>
  <si>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</si>
  <si>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</si>
  <si>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</si>
  <si>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</si>
  <si>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</si>
  <si>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</si>
  <si>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</si>
  <si>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</si>
  <si>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</si>
  <si>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</si>
  <si>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По Баланс Нетекущи Активи</t>
  </si>
  <si>
    <t>По Баланс Текущи Активи</t>
  </si>
  <si>
    <t>По Баланс Нетекущи Пасиви</t>
  </si>
  <si>
    <t>По Баланс Текущи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</si>
  <si>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</si>
  <si>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</si>
  <si>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</si>
  <si>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</si>
  <si>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</si>
  <si>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</si>
  <si>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</si>
  <si>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</si>
  <si>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</si>
  <si>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</si>
  <si>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</si>
  <si>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Приходи в Отчета за Доходите</t>
  </si>
  <si>
    <t>Ламинат</t>
  </si>
  <si>
    <t>Инвестиции</t>
  </si>
  <si>
    <t>По Баланс Инвестиции</t>
  </si>
  <si>
    <t>Сума</t>
  </si>
  <si>
    <t>Бр. акции/дялове</t>
  </si>
  <si>
    <t>% от капитала</t>
  </si>
  <si>
    <t>Дъщерно А ООД</t>
  </si>
  <si>
    <t>Дъщерно Б ООД</t>
  </si>
  <si>
    <t>Дъщерно С АД</t>
  </si>
  <si>
    <t>Асоц А АД</t>
  </si>
  <si>
    <t>Асоц Б АД</t>
  </si>
  <si>
    <t>Задължениея по финансов лизинг</t>
  </si>
  <si>
    <t>…………………………</t>
  </si>
  <si>
    <t>Получени Заеми</t>
  </si>
  <si>
    <t>Банка А</t>
  </si>
  <si>
    <t>Балка Б</t>
  </si>
  <si>
    <t>EUR</t>
  </si>
  <si>
    <t>USD</t>
  </si>
  <si>
    <t>Безсрочен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</si>
  <si>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</si>
  <si>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</si>
  <si>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</si>
  <si>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</si>
  <si>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</si>
  <si>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</si>
  <si>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Амортизация в Бележките</t>
  </si>
  <si>
    <t>Разходи от промяната на валутните курсове</t>
  </si>
  <si>
    <t>Предприятия с влияние в Дружеството</t>
  </si>
  <si>
    <t>А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</si>
  <si>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</si>
  <si>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</si>
  <si>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По ОПР</t>
  </si>
  <si>
    <t>Провизия за Гарациоона потдръжка</t>
  </si>
  <si>
    <t>Провизия за Възстановяване на обект след експоатация</t>
  </si>
  <si>
    <t>По Справка по-горе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</si>
  <si>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</si>
  <si>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</si>
  <si>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</si>
  <si>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</si>
  <si>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</si>
  <si>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</si>
  <si>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>Петков и Партньори ЕООД:</t>
  </si>
  <si>
    <t xml:space="preserve">Имената на представляващия дружеството и съставителя на ГФО, </t>
  </si>
  <si>
    <t>както и датата на отчета се попълват само на тази страница, на указаните места!</t>
  </si>
  <si>
    <t>Търговски и други  вземания</t>
  </si>
  <si>
    <t>Сделки между свързани лица</t>
  </si>
  <si>
    <t>" ДУПНИЦА - ТАБАК " АД</t>
  </si>
  <si>
    <t>Продажба на материали</t>
  </si>
  <si>
    <t>Венчо Бачев</t>
  </si>
  <si>
    <t>Елена Васева</t>
  </si>
  <si>
    <t>София, 28 февруари 2013 г.</t>
  </si>
  <si>
    <t>Други промени в собствения капитал</t>
  </si>
  <si>
    <t>Тютюн</t>
  </si>
  <si>
    <t>Продажба на стоки</t>
  </si>
  <si>
    <t xml:space="preserve">Продажби на вторични материали </t>
  </si>
  <si>
    <t>Вторични суровини</t>
  </si>
  <si>
    <t>Услуги свързани с тютюн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</si>
</sst>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[$Ђ-2]\ #,##0.00_);[Red]\([$Ђ-2]\ #,##0.00\)"/>
    <numFmt numFmtId="216" formatCode="#,##0\ _л_в_."/>
    <numFmt numFmtId="217" formatCode="0.0%"/>
    <numFmt numFmtId="218" formatCode="_-* #,##0.0\ _л_в_._-;\-* #,##0.0\ _л_в_._-;_-* &quot;-&quot;?\ _л_в_._-;_-@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</numFmts>
  <fonts count="8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b/>
      <u val="single"/>
      <sz val="10"/>
      <color indexed="12"/>
      <name val="Heba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2"/>
      <name val="Calibri"/>
      <family val="2"/>
    </font>
    <font>
      <sz val="14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b/>
      <sz val="9"/>
      <color indexed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sz val="2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93" fontId="12" fillId="33" borderId="13" xfId="0" applyNumberFormat="1" applyFont="1" applyFill="1" applyBorder="1" applyAlignment="1">
      <alignment/>
    </xf>
    <xf numFmtId="193" fontId="12" fillId="33" borderId="0" xfId="0" applyNumberFormat="1" applyFont="1" applyFill="1" applyBorder="1" applyAlignment="1">
      <alignment/>
    </xf>
    <xf numFmtId="193" fontId="12" fillId="33" borderId="14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193" fontId="12" fillId="33" borderId="12" xfId="0" applyNumberFormat="1" applyFont="1" applyFill="1" applyBorder="1" applyAlignment="1">
      <alignment/>
    </xf>
    <xf numFmtId="193" fontId="12" fillId="33" borderId="15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9" fontId="12" fillId="33" borderId="0" xfId="69" applyFont="1" applyFill="1" applyBorder="1" applyAlignment="1">
      <alignment/>
    </xf>
    <xf numFmtId="0" fontId="15" fillId="33" borderId="16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193" fontId="15" fillId="33" borderId="13" xfId="0" applyNumberFormat="1" applyFont="1" applyFill="1" applyBorder="1" applyAlignment="1">
      <alignment horizontal="center" vertical="center"/>
    </xf>
    <xf numFmtId="193" fontId="15" fillId="33" borderId="0" xfId="0" applyNumberFormat="1" applyFont="1" applyFill="1" applyBorder="1" applyAlignment="1">
      <alignment horizontal="center" vertical="center"/>
    </xf>
    <xf numFmtId="193" fontId="15" fillId="33" borderId="19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179" fontId="12" fillId="33" borderId="12" xfId="0" applyNumberFormat="1" applyFont="1" applyFill="1" applyBorder="1" applyAlignment="1">
      <alignment/>
    </xf>
    <xf numFmtId="179" fontId="12" fillId="33" borderId="0" xfId="0" applyNumberFormat="1" applyFont="1" applyFill="1" applyBorder="1" applyAlignment="1">
      <alignment/>
    </xf>
    <xf numFmtId="179" fontId="12" fillId="33" borderId="20" xfId="0" applyNumberFormat="1" applyFont="1" applyFill="1" applyBorder="1" applyAlignment="1">
      <alignment/>
    </xf>
    <xf numFmtId="16" fontId="12" fillId="33" borderId="0" xfId="0" applyNumberFormat="1" applyFont="1" applyFill="1" applyAlignment="1">
      <alignment/>
    </xf>
    <xf numFmtId="0" fontId="12" fillId="33" borderId="14" xfId="0" applyFont="1" applyFill="1" applyBorder="1" applyAlignment="1">
      <alignment horizontal="center"/>
    </xf>
    <xf numFmtId="179" fontId="12" fillId="33" borderId="13" xfId="0" applyNumberFormat="1" applyFont="1" applyFill="1" applyBorder="1" applyAlignment="1">
      <alignment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179" fontId="12" fillId="33" borderId="21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justify"/>
    </xf>
    <xf numFmtId="0" fontId="12" fillId="33" borderId="0" xfId="0" applyFont="1" applyFill="1" applyAlignment="1">
      <alignment horizontal="right" vertical="top" wrapText="1"/>
    </xf>
    <xf numFmtId="0" fontId="12" fillId="33" borderId="0" xfId="0" applyFont="1" applyFill="1" applyAlignment="1">
      <alignment horizontal="center"/>
    </xf>
    <xf numFmtId="0" fontId="15" fillId="33" borderId="0" xfId="0" applyFont="1" applyFill="1" applyAlignment="1">
      <alignment horizontal="justify" vertical="top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justify" vertical="top"/>
    </xf>
    <xf numFmtId="179" fontId="12" fillId="33" borderId="12" xfId="42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179" fontId="15" fillId="33" borderId="0" xfId="42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 vertical="top"/>
    </xf>
    <xf numFmtId="10" fontId="12" fillId="33" borderId="0" xfId="0" applyNumberFormat="1" applyFont="1" applyFill="1" applyAlignment="1">
      <alignment horizontal="right"/>
    </xf>
    <xf numFmtId="9" fontId="12" fillId="33" borderId="0" xfId="0" applyNumberFormat="1" applyFont="1" applyFill="1" applyAlignment="1">
      <alignment horizontal="right"/>
    </xf>
    <xf numFmtId="0" fontId="12" fillId="33" borderId="0" xfId="58" applyFont="1" applyFill="1">
      <alignment/>
      <protection/>
    </xf>
    <xf numFmtId="0" fontId="18" fillId="33" borderId="0" xfId="58" applyFont="1" applyFill="1">
      <alignment/>
      <protection/>
    </xf>
    <xf numFmtId="0" fontId="14" fillId="33" borderId="0" xfId="58" applyFont="1" applyFill="1" applyAlignment="1">
      <alignment horizontal="center"/>
      <protection/>
    </xf>
    <xf numFmtId="0" fontId="15" fillId="33" borderId="12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horizontal="center" vertical="center" wrapText="1"/>
      <protection/>
    </xf>
    <xf numFmtId="0" fontId="12" fillId="33" borderId="12" xfId="58" applyFont="1" applyFill="1" applyBorder="1" applyAlignment="1">
      <alignment horizontal="justify" vertical="justify"/>
      <protection/>
    </xf>
    <xf numFmtId="0" fontId="12" fillId="33" borderId="12" xfId="58" applyFont="1" applyFill="1" applyBorder="1">
      <alignment/>
      <protection/>
    </xf>
    <xf numFmtId="0" fontId="17" fillId="33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14" fontId="12" fillId="33" borderId="0" xfId="0" applyNumberFormat="1" applyFont="1" applyFill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16" fontId="12" fillId="33" borderId="17" xfId="0" applyNumberFormat="1" applyFont="1" applyFill="1" applyBorder="1" applyAlignment="1">
      <alignment/>
    </xf>
    <xf numFmtId="14" fontId="12" fillId="33" borderId="17" xfId="0" applyNumberFormat="1" applyFont="1" applyFill="1" applyBorder="1" applyAlignment="1">
      <alignment/>
    </xf>
    <xf numFmtId="1" fontId="12" fillId="33" borderId="12" xfId="0" applyNumberFormat="1" applyFont="1" applyFill="1" applyBorder="1" applyAlignment="1">
      <alignment/>
    </xf>
    <xf numFmtId="193" fontId="12" fillId="33" borderId="12" xfId="42" applyNumberFormat="1" applyFont="1" applyFill="1" applyBorder="1" applyAlignment="1">
      <alignment/>
    </xf>
    <xf numFmtId="1" fontId="12" fillId="33" borderId="0" xfId="0" applyNumberFormat="1" applyFont="1" applyFill="1" applyAlignment="1">
      <alignment/>
    </xf>
    <xf numFmtId="2" fontId="12" fillId="33" borderId="12" xfId="0" applyNumberFormat="1" applyFont="1" applyFill="1" applyBorder="1" applyAlignment="1">
      <alignment/>
    </xf>
    <xf numFmtId="193" fontId="12" fillId="33" borderId="0" xfId="42" applyNumberFormat="1" applyFont="1" applyFill="1" applyAlignment="1">
      <alignment/>
    </xf>
    <xf numFmtId="0" fontId="15" fillId="33" borderId="0" xfId="0" applyFont="1" applyFill="1" applyAlignment="1">
      <alignment horizontal="justify" vertical="top" wrapText="1"/>
    </xf>
    <xf numFmtId="0" fontId="15" fillId="33" borderId="0" xfId="0" applyFont="1" applyFill="1" applyAlignment="1">
      <alignment horizontal="right" vertical="top" wrapText="1"/>
    </xf>
    <xf numFmtId="0" fontId="15" fillId="33" borderId="25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15" fillId="33" borderId="26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left"/>
    </xf>
    <xf numFmtId="0" fontId="12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justify"/>
    </xf>
    <xf numFmtId="0" fontId="19" fillId="33" borderId="0" xfId="0" applyFont="1" applyFill="1" applyAlignment="1">
      <alignment horizontal="left"/>
    </xf>
    <xf numFmtId="0" fontId="15" fillId="33" borderId="0" xfId="0" applyFont="1" applyFill="1" applyAlignment="1">
      <alignment horizontal="justify"/>
    </xf>
    <xf numFmtId="0" fontId="20" fillId="33" borderId="0" xfId="0" applyFont="1" applyFill="1" applyAlignment="1">
      <alignment/>
    </xf>
    <xf numFmtId="0" fontId="15" fillId="33" borderId="2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193" fontId="15" fillId="33" borderId="0" xfId="0" applyNumberFormat="1" applyFont="1" applyFill="1" applyBorder="1" applyAlignment="1">
      <alignment/>
    </xf>
    <xf numFmtId="0" fontId="15" fillId="33" borderId="20" xfId="0" applyFont="1" applyFill="1" applyBorder="1" applyAlignment="1">
      <alignment wrapText="1"/>
    </xf>
    <xf numFmtId="193" fontId="14" fillId="33" borderId="2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204" fontId="15" fillId="33" borderId="0" xfId="0" applyNumberFormat="1" applyFont="1" applyFill="1" applyBorder="1" applyAlignment="1">
      <alignment horizontal="center"/>
    </xf>
    <xf numFmtId="177" fontId="12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77" fontId="15" fillId="33" borderId="27" xfId="0" applyNumberFormat="1" applyFont="1" applyFill="1" applyBorder="1" applyAlignment="1">
      <alignment/>
    </xf>
    <xf numFmtId="177" fontId="15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 horizontal="right"/>
    </xf>
    <xf numFmtId="177" fontId="15" fillId="33" borderId="20" xfId="0" applyNumberFormat="1" applyFont="1" applyFill="1" applyBorder="1" applyAlignment="1">
      <alignment/>
    </xf>
    <xf numFmtId="204" fontId="15" fillId="33" borderId="0" xfId="0" applyNumberFormat="1" applyFont="1" applyFill="1" applyBorder="1" applyAlignment="1">
      <alignment horizontal="center" vertical="center"/>
    </xf>
    <xf numFmtId="204" fontId="15" fillId="33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left"/>
    </xf>
    <xf numFmtId="177" fontId="15" fillId="33" borderId="0" xfId="58" applyNumberFormat="1" applyFont="1" applyFill="1" applyBorder="1">
      <alignment/>
      <protection/>
    </xf>
    <xf numFmtId="0" fontId="23" fillId="33" borderId="0" xfId="0" applyFont="1" applyFill="1" applyAlignment="1">
      <alignment/>
    </xf>
    <xf numFmtId="177" fontId="12" fillId="33" borderId="0" xfId="58" applyNumberFormat="1" applyFont="1" applyFill="1" applyBorder="1">
      <alignment/>
      <protection/>
    </xf>
    <xf numFmtId="204" fontId="15" fillId="33" borderId="0" xfId="58" applyNumberFormat="1" applyFont="1" applyFill="1" applyBorder="1" applyAlignment="1">
      <alignment horizontal="center"/>
      <protection/>
    </xf>
    <xf numFmtId="177" fontId="12" fillId="33" borderId="0" xfId="58" applyNumberFormat="1" applyFont="1" applyFill="1" applyBorder="1" applyAlignment="1">
      <alignment wrapText="1"/>
      <protection/>
    </xf>
    <xf numFmtId="0" fontId="12" fillId="33" borderId="0" xfId="58" applyFont="1" applyFill="1" applyAlignment="1">
      <alignment wrapText="1"/>
      <protection/>
    </xf>
    <xf numFmtId="177" fontId="15" fillId="33" borderId="20" xfId="58" applyNumberFormat="1" applyFont="1" applyFill="1" applyBorder="1">
      <alignment/>
      <protection/>
    </xf>
    <xf numFmtId="177" fontId="15" fillId="33" borderId="27" xfId="58" applyNumberFormat="1" applyFont="1" applyFill="1" applyBorder="1">
      <alignment/>
      <protection/>
    </xf>
    <xf numFmtId="0" fontId="12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0" fontId="20" fillId="33" borderId="0" xfId="65" applyFont="1" applyFill="1" applyBorder="1" applyAlignment="1" applyProtection="1">
      <alignment horizontal="left" vertical="center" wrapText="1"/>
      <protection/>
    </xf>
    <xf numFmtId="0" fontId="13" fillId="33" borderId="0" xfId="65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20" xfId="0" applyFont="1" applyFill="1" applyBorder="1" applyAlignment="1">
      <alignment/>
    </xf>
    <xf numFmtId="193" fontId="26" fillId="33" borderId="20" xfId="0" applyNumberFormat="1" applyFont="1" applyFill="1" applyBorder="1" applyAlignment="1">
      <alignment/>
    </xf>
    <xf numFmtId="0" fontId="13" fillId="33" borderId="0" xfId="65" applyFont="1" applyFill="1" applyBorder="1" applyAlignment="1" applyProtection="1">
      <alignment horizontal="left" vertical="center" wrapText="1"/>
      <protection locked="0"/>
    </xf>
    <xf numFmtId="0" fontId="27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14" fillId="33" borderId="0" xfId="65" applyFont="1" applyFill="1" applyBorder="1" applyAlignment="1" applyProtection="1">
      <alignment horizontal="left" vertical="center" wrapText="1"/>
      <protection/>
    </xf>
    <xf numFmtId="193" fontId="26" fillId="33" borderId="20" xfId="0" applyNumberFormat="1" applyFont="1" applyFill="1" applyBorder="1" applyAlignment="1">
      <alignment horizontal="right"/>
    </xf>
    <xf numFmtId="0" fontId="20" fillId="33" borderId="0" xfId="65" applyFont="1" applyFill="1" applyBorder="1" applyProtection="1">
      <alignment/>
      <protection/>
    </xf>
    <xf numFmtId="0" fontId="14" fillId="33" borderId="0" xfId="65" applyFont="1" applyFill="1" applyBorder="1" applyAlignment="1" applyProtection="1">
      <alignment horizontal="left" vertical="center" wrapText="1"/>
      <protection hidden="1"/>
    </xf>
    <xf numFmtId="0" fontId="28" fillId="33" borderId="0" xfId="0" applyFont="1" applyFill="1" applyBorder="1" applyAlignment="1">
      <alignment/>
    </xf>
    <xf numFmtId="49" fontId="20" fillId="33" borderId="0" xfId="65" applyNumberFormat="1" applyFont="1" applyFill="1" applyBorder="1" applyAlignment="1" applyProtection="1">
      <alignment horizontal="left" vertical="center" wrapText="1"/>
      <protection hidden="1"/>
    </xf>
    <xf numFmtId="0" fontId="20" fillId="33" borderId="0" xfId="65" applyFont="1" applyFill="1" applyBorder="1" applyAlignment="1" applyProtection="1">
      <alignment horizontal="left" vertical="center" wrapText="1"/>
      <protection hidden="1"/>
    </xf>
    <xf numFmtId="193" fontId="29" fillId="33" borderId="0" xfId="65" applyNumberFormat="1" applyFont="1" applyFill="1" applyBorder="1" applyAlignment="1" applyProtection="1">
      <alignment wrapText="1"/>
      <protection locked="0"/>
    </xf>
    <xf numFmtId="49" fontId="20" fillId="33" borderId="0" xfId="65" applyNumberFormat="1" applyFont="1" applyFill="1" applyBorder="1" applyAlignment="1" applyProtection="1">
      <alignment horizontal="center" vertical="center"/>
      <protection hidden="1"/>
    </xf>
    <xf numFmtId="49" fontId="30" fillId="33" borderId="0" xfId="65" applyNumberFormat="1" applyFont="1" applyFill="1" applyBorder="1" applyAlignment="1" applyProtection="1">
      <alignment horizontal="center" vertical="center"/>
      <protection hidden="1"/>
    </xf>
    <xf numFmtId="0" fontId="30" fillId="33" borderId="0" xfId="65" applyFont="1" applyFill="1" applyBorder="1" applyAlignment="1" applyProtection="1">
      <alignment horizontal="left" vertical="center" wrapText="1"/>
      <protection hidden="1"/>
    </xf>
    <xf numFmtId="193" fontId="30" fillId="33" borderId="0" xfId="65" applyNumberFormat="1" applyFont="1" applyFill="1" applyBorder="1" applyAlignment="1" applyProtection="1">
      <alignment/>
      <protection hidden="1"/>
    </xf>
    <xf numFmtId="193" fontId="20" fillId="33" borderId="0" xfId="65" applyNumberFormat="1" applyFont="1" applyFill="1" applyBorder="1" applyAlignment="1" applyProtection="1">
      <alignment/>
      <protection hidden="1"/>
    </xf>
    <xf numFmtId="193" fontId="29" fillId="33" borderId="0" xfId="65" applyNumberFormat="1" applyFont="1" applyFill="1" applyBorder="1" applyAlignment="1" applyProtection="1">
      <alignment/>
      <protection locked="0"/>
    </xf>
    <xf numFmtId="49" fontId="20" fillId="33" borderId="0" xfId="65" applyNumberFormat="1" applyFont="1" applyFill="1" applyBorder="1" applyAlignment="1" applyProtection="1">
      <alignment horizontal="center" vertical="center" wrapText="1"/>
      <protection hidden="1"/>
    </xf>
    <xf numFmtId="0" fontId="11" fillId="33" borderId="0" xfId="65" applyFont="1" applyFill="1" applyBorder="1" applyAlignment="1" applyProtection="1">
      <alignment horizontal="left" vertical="center" wrapText="1"/>
      <protection/>
    </xf>
    <xf numFmtId="0" fontId="11" fillId="33" borderId="0" xfId="65" applyFont="1" applyFill="1" applyBorder="1" applyProtection="1">
      <alignment/>
      <protection/>
    </xf>
    <xf numFmtId="193" fontId="11" fillId="33" borderId="0" xfId="65" applyNumberFormat="1" applyFont="1" applyFill="1" applyBorder="1" applyAlignment="1" applyProtection="1">
      <alignment/>
      <protection locked="0"/>
    </xf>
    <xf numFmtId="49" fontId="14" fillId="33" borderId="0" xfId="65" applyNumberFormat="1" applyFont="1" applyFill="1" applyBorder="1" applyAlignment="1" applyProtection="1">
      <alignment horizontal="center" vertical="center"/>
      <protection hidden="1"/>
    </xf>
    <xf numFmtId="0" fontId="20" fillId="33" borderId="0" xfId="65" applyFont="1" applyFill="1" applyBorder="1" applyProtection="1">
      <alignment/>
      <protection hidden="1"/>
    </xf>
    <xf numFmtId="193" fontId="14" fillId="33" borderId="0" xfId="65" applyNumberFormat="1" applyFont="1" applyFill="1" applyBorder="1" applyAlignment="1" applyProtection="1">
      <alignment/>
      <protection hidden="1"/>
    </xf>
    <xf numFmtId="0" fontId="14" fillId="33" borderId="0" xfId="65" applyFont="1" applyFill="1" applyBorder="1" applyProtection="1">
      <alignment/>
      <protection hidden="1"/>
    </xf>
    <xf numFmtId="0" fontId="14" fillId="33" borderId="0" xfId="65" applyFont="1" applyFill="1" applyBorder="1" applyAlignment="1" applyProtection="1">
      <alignment vertical="center" wrapText="1"/>
      <protection hidden="1"/>
    </xf>
    <xf numFmtId="0" fontId="14" fillId="33" borderId="0" xfId="65" applyFont="1" applyFill="1" applyBorder="1" applyAlignment="1" applyProtection="1">
      <alignment horizontal="left" vertical="center"/>
      <protection hidden="1"/>
    </xf>
    <xf numFmtId="0" fontId="14" fillId="33" borderId="0" xfId="65" applyFont="1" applyFill="1" applyBorder="1" applyAlignment="1" applyProtection="1">
      <alignment vertical="center"/>
      <protection hidden="1"/>
    </xf>
    <xf numFmtId="0" fontId="20" fillId="33" borderId="0" xfId="65" applyFont="1" applyFill="1" applyBorder="1" applyAlignment="1" applyProtection="1">
      <alignment vertical="center" wrapText="1"/>
      <protection hidden="1"/>
    </xf>
    <xf numFmtId="49" fontId="20" fillId="33" borderId="0" xfId="65" applyNumberFormat="1" applyFont="1" applyFill="1" applyBorder="1" applyProtection="1">
      <alignment/>
      <protection hidden="1"/>
    </xf>
    <xf numFmtId="49" fontId="20" fillId="33" borderId="0" xfId="65" applyNumberFormat="1" applyFont="1" applyFill="1" applyBorder="1" applyAlignment="1" applyProtection="1">
      <alignment/>
      <protection hidden="1"/>
    </xf>
    <xf numFmtId="0" fontId="20" fillId="33" borderId="0" xfId="65" applyFont="1" applyFill="1" applyBorder="1" applyAlignment="1" applyProtection="1">
      <alignment horizontal="left" vertical="center"/>
      <protection/>
    </xf>
    <xf numFmtId="0" fontId="20" fillId="33" borderId="0" xfId="65" applyFont="1" applyFill="1" applyBorder="1" applyAlignment="1" applyProtection="1">
      <alignment vertical="center"/>
      <protection hidden="1"/>
    </xf>
    <xf numFmtId="0" fontId="20" fillId="33" borderId="0" xfId="65" applyFont="1" applyFill="1" applyBorder="1" applyAlignment="1" applyProtection="1">
      <alignment/>
      <protection/>
    </xf>
    <xf numFmtId="0" fontId="14" fillId="33" borderId="0" xfId="65" applyNumberFormat="1" applyFont="1" applyFill="1" applyBorder="1" applyAlignment="1" applyProtection="1">
      <alignment/>
      <protection hidden="1"/>
    </xf>
    <xf numFmtId="49" fontId="20" fillId="33" borderId="0" xfId="65" applyNumberFormat="1" applyFont="1" applyFill="1" applyBorder="1" applyProtection="1">
      <alignment/>
      <protection/>
    </xf>
    <xf numFmtId="0" fontId="20" fillId="33" borderId="0" xfId="65" applyFont="1" applyFill="1" applyBorder="1" applyAlignment="1" applyProtection="1">
      <alignment vertical="center" wrapText="1"/>
      <protection/>
    </xf>
    <xf numFmtId="0" fontId="20" fillId="33" borderId="0" xfId="59" applyFont="1" applyFill="1" applyBorder="1" applyProtection="1">
      <alignment/>
      <protection/>
    </xf>
    <xf numFmtId="49" fontId="20" fillId="33" borderId="0" xfId="65" applyNumberFormat="1" applyFont="1" applyFill="1" applyBorder="1" applyAlignment="1" applyProtection="1">
      <alignment horizontal="left" vertical="center" wrapText="1"/>
      <protection/>
    </xf>
    <xf numFmtId="0" fontId="20" fillId="0" borderId="0" xfId="62" applyNumberFormat="1" applyFont="1" applyFill="1" applyBorder="1" applyAlignment="1" applyProtection="1">
      <alignment vertical="top"/>
      <protection/>
    </xf>
    <xf numFmtId="0" fontId="20" fillId="35" borderId="0" xfId="62" applyNumberFormat="1" applyFont="1" applyFill="1" applyBorder="1" applyAlignment="1" applyProtection="1">
      <alignment vertical="top"/>
      <protection/>
    </xf>
    <xf numFmtId="0" fontId="15" fillId="33" borderId="0" xfId="62" applyNumberFormat="1" applyFont="1" applyFill="1" applyBorder="1" applyAlignment="1" applyProtection="1">
      <alignment horizontal="center" vertical="center"/>
      <protection locked="0"/>
    </xf>
    <xf numFmtId="0" fontId="20" fillId="0" borderId="0" xfId="62" applyNumberFormat="1" applyFont="1" applyFill="1" applyBorder="1" applyAlignment="1" applyProtection="1">
      <alignment vertical="top"/>
      <protection locked="0"/>
    </xf>
    <xf numFmtId="0" fontId="20" fillId="35" borderId="0" xfId="62" applyNumberFormat="1" applyFont="1" applyFill="1" applyBorder="1" applyAlignment="1" applyProtection="1">
      <alignment vertical="top"/>
      <protection locked="0"/>
    </xf>
    <xf numFmtId="0" fontId="15" fillId="33" borderId="0" xfId="62" applyNumberFormat="1" applyFont="1" applyFill="1" applyBorder="1" applyAlignment="1" applyProtection="1">
      <alignment vertical="center"/>
      <protection/>
    </xf>
    <xf numFmtId="0" fontId="20" fillId="33" borderId="0" xfId="62" applyNumberFormat="1" applyFont="1" applyFill="1" applyBorder="1" applyAlignment="1" applyProtection="1">
      <alignment vertical="center"/>
      <protection/>
    </xf>
    <xf numFmtId="0" fontId="20" fillId="0" borderId="0" xfId="62" applyNumberFormat="1" applyFont="1" applyFill="1" applyBorder="1" applyAlignment="1" applyProtection="1">
      <alignment vertical="center"/>
      <protection/>
    </xf>
    <xf numFmtId="0" fontId="20" fillId="35" borderId="0" xfId="62" applyNumberFormat="1" applyFont="1" applyFill="1" applyBorder="1" applyAlignment="1" applyProtection="1">
      <alignment vertical="center"/>
      <protection/>
    </xf>
    <xf numFmtId="0" fontId="14" fillId="35" borderId="0" xfId="62" applyNumberFormat="1" applyFont="1" applyFill="1" applyBorder="1" applyAlignment="1" applyProtection="1">
      <alignment vertical="center"/>
      <protection/>
    </xf>
    <xf numFmtId="0" fontId="15" fillId="35" borderId="0" xfId="62" applyNumberFormat="1" applyFont="1" applyFill="1" applyBorder="1" applyAlignment="1" applyProtection="1">
      <alignment vertical="center"/>
      <protection/>
    </xf>
    <xf numFmtId="0" fontId="12" fillId="35" borderId="0" xfId="62" applyNumberFormat="1" applyFont="1" applyFill="1" applyBorder="1" applyAlignment="1" applyProtection="1">
      <alignment vertical="center"/>
      <protection/>
    </xf>
    <xf numFmtId="0" fontId="31" fillId="33" borderId="0" xfId="60" applyFont="1" applyFill="1" applyBorder="1" applyAlignment="1">
      <alignment vertical="center"/>
      <protection/>
    </xf>
    <xf numFmtId="0" fontId="29" fillId="33" borderId="0" xfId="62" applyNumberFormat="1" applyFont="1" applyFill="1" applyBorder="1" applyAlignment="1" applyProtection="1">
      <alignment vertical="center"/>
      <protection/>
    </xf>
    <xf numFmtId="0" fontId="10" fillId="33" borderId="0" xfId="60" applyFont="1" applyFill="1" applyBorder="1" applyAlignment="1">
      <alignment vertical="center"/>
      <protection/>
    </xf>
    <xf numFmtId="0" fontId="12" fillId="33" borderId="0" xfId="62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>
      <alignment/>
    </xf>
    <xf numFmtId="0" fontId="20" fillId="33" borderId="0" xfId="62" applyNumberFormat="1" applyFont="1" applyFill="1" applyBorder="1" applyAlignment="1" applyProtection="1">
      <alignment vertical="top"/>
      <protection/>
    </xf>
    <xf numFmtId="0" fontId="12" fillId="35" borderId="0" xfId="62" applyNumberFormat="1" applyFont="1" applyFill="1" applyBorder="1" applyAlignment="1" applyProtection="1">
      <alignment vertical="top"/>
      <protection/>
    </xf>
    <xf numFmtId="0" fontId="15" fillId="33" borderId="0" xfId="60" applyFont="1" applyFill="1" applyBorder="1" applyAlignment="1">
      <alignment vertical="center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0" xfId="61" applyFont="1" applyFill="1" applyAlignment="1">
      <alignment/>
      <protection/>
    </xf>
    <xf numFmtId="0" fontId="15" fillId="33" borderId="0" xfId="61" applyFont="1" applyFill="1" applyAlignment="1">
      <alignment horizontal="right"/>
      <protection/>
    </xf>
    <xf numFmtId="0" fontId="32" fillId="33" borderId="0" xfId="0" applyFont="1" applyFill="1" applyBorder="1" applyAlignment="1">
      <alignment/>
    </xf>
    <xf numFmtId="0" fontId="15" fillId="33" borderId="0" xfId="61" applyFont="1" applyFill="1" applyAlignment="1">
      <alignment horizontal="left"/>
      <protection/>
    </xf>
    <xf numFmtId="0" fontId="20" fillId="35" borderId="0" xfId="62" applyNumberFormat="1" applyFont="1" applyFill="1" applyBorder="1" applyAlignment="1" applyProtection="1">
      <alignment/>
      <protection/>
    </xf>
    <xf numFmtId="0" fontId="20" fillId="33" borderId="0" xfId="64" applyFont="1" applyFill="1" applyBorder="1" applyAlignment="1" quotePrefix="1">
      <alignment horizontal="left" vertical="center"/>
      <protection/>
    </xf>
    <xf numFmtId="0" fontId="14" fillId="33" borderId="0" xfId="64" applyFont="1" applyFill="1" applyBorder="1" applyAlignment="1">
      <alignment horizontal="left" vertical="center"/>
      <protection/>
    </xf>
    <xf numFmtId="0" fontId="20" fillId="33" borderId="0" xfId="61" applyFont="1" applyFill="1" applyBorder="1" applyAlignment="1">
      <alignment horizontal="center"/>
      <protection/>
    </xf>
    <xf numFmtId="177" fontId="20" fillId="33" borderId="0" xfId="61" applyNumberFormat="1" applyFont="1" applyFill="1" applyBorder="1" applyAlignment="1">
      <alignment horizontal="right"/>
      <protection/>
    </xf>
    <xf numFmtId="177" fontId="20" fillId="33" borderId="0" xfId="61" applyNumberFormat="1" applyFont="1" applyFill="1" applyBorder="1">
      <alignment/>
      <protection/>
    </xf>
    <xf numFmtId="0" fontId="14" fillId="33" borderId="0" xfId="61" applyFont="1" applyFill="1" applyBorder="1" applyAlignment="1">
      <alignment horizontal="center"/>
      <protection/>
    </xf>
    <xf numFmtId="177" fontId="14" fillId="33" borderId="27" xfId="61" applyNumberFormat="1" applyFont="1" applyFill="1" applyBorder="1" applyAlignment="1">
      <alignment horizontal="right"/>
      <protection/>
    </xf>
    <xf numFmtId="177" fontId="14" fillId="33" borderId="0" xfId="61" applyNumberFormat="1" applyFont="1" applyFill="1" applyBorder="1">
      <alignment/>
      <protection/>
    </xf>
    <xf numFmtId="177" fontId="14" fillId="33" borderId="0" xfId="61" applyNumberFormat="1" applyFont="1" applyFill="1" applyBorder="1" applyAlignment="1">
      <alignment horizontal="right"/>
      <protection/>
    </xf>
    <xf numFmtId="177" fontId="14" fillId="33" borderId="20" xfId="61" applyNumberFormat="1" applyFont="1" applyFill="1" applyBorder="1" applyAlignment="1">
      <alignment horizontal="right"/>
      <protection/>
    </xf>
    <xf numFmtId="177" fontId="14" fillId="33" borderId="0" xfId="61" applyNumberFormat="1" applyFont="1" applyFill="1" applyBorder="1" applyAlignment="1">
      <alignment horizontal="center"/>
      <protection/>
    </xf>
    <xf numFmtId="177" fontId="14" fillId="33" borderId="28" xfId="61" applyNumberFormat="1" applyFont="1" applyFill="1" applyBorder="1" applyAlignment="1">
      <alignment horizontal="right"/>
      <protection/>
    </xf>
    <xf numFmtId="0" fontId="30" fillId="33" borderId="0" xfId="61" applyFont="1" applyFill="1" applyBorder="1" applyAlignment="1">
      <alignment horizontal="right"/>
      <protection/>
    </xf>
    <xf numFmtId="177" fontId="30" fillId="33" borderId="0" xfId="61" applyNumberFormat="1" applyFont="1" applyFill="1" applyBorder="1" applyAlignment="1">
      <alignment horizontal="right"/>
      <protection/>
    </xf>
    <xf numFmtId="0" fontId="33" fillId="33" borderId="0" xfId="61" applyFont="1" applyFill="1" applyBorder="1" applyAlignment="1">
      <alignment horizontal="right"/>
      <protection/>
    </xf>
    <xf numFmtId="0" fontId="29" fillId="33" borderId="0" xfId="61" applyFont="1" applyFill="1" applyBorder="1" applyAlignment="1">
      <alignment horizontal="center"/>
      <protection/>
    </xf>
    <xf numFmtId="177" fontId="33" fillId="33" borderId="0" xfId="61" applyNumberFormat="1" applyFont="1" applyFill="1" applyBorder="1" applyAlignment="1">
      <alignment horizontal="right"/>
      <protection/>
    </xf>
    <xf numFmtId="0" fontId="20" fillId="33" borderId="0" xfId="61" applyFont="1" applyFill="1" applyAlignment="1">
      <alignment horizontal="center"/>
      <protection/>
    </xf>
    <xf numFmtId="177" fontId="20" fillId="33" borderId="0" xfId="61" applyNumberFormat="1" applyFont="1" applyFill="1" applyAlignment="1">
      <alignment horizontal="right"/>
      <protection/>
    </xf>
    <xf numFmtId="0" fontId="14" fillId="35" borderId="0" xfId="60" applyFont="1" applyFill="1" applyBorder="1" applyAlignment="1">
      <alignment vertical="center"/>
      <protection/>
    </xf>
    <xf numFmtId="0" fontId="14" fillId="35" borderId="0" xfId="61" applyFont="1" applyFill="1" applyAlignment="1">
      <alignment horizontal="right"/>
      <protection/>
    </xf>
    <xf numFmtId="0" fontId="14" fillId="35" borderId="0" xfId="60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193" fontId="20" fillId="33" borderId="0" xfId="42" applyNumberFormat="1" applyFont="1" applyFill="1" applyBorder="1" applyAlignment="1">
      <alignment horizontal="left" vertical="center"/>
    </xf>
    <xf numFmtId="179" fontId="20" fillId="33" borderId="0" xfId="42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14" fontId="14" fillId="33" borderId="0" xfId="42" applyNumberFormat="1" applyFont="1" applyFill="1" applyBorder="1" applyAlignment="1">
      <alignment horizontal="left" vertical="center" wrapText="1"/>
    </xf>
    <xf numFmtId="179" fontId="14" fillId="33" borderId="0" xfId="42" applyFont="1" applyFill="1" applyBorder="1" applyAlignment="1">
      <alignment horizontal="left" vertical="center" wrapText="1"/>
    </xf>
    <xf numFmtId="193" fontId="14" fillId="33" borderId="0" xfId="42" applyNumberFormat="1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193" fontId="20" fillId="33" borderId="0" xfId="42" applyNumberFormat="1" applyFont="1" applyFill="1" applyBorder="1" applyAlignment="1">
      <alignment horizontal="left"/>
    </xf>
    <xf numFmtId="179" fontId="20" fillId="33" borderId="0" xfId="42" applyFont="1" applyFill="1" applyBorder="1" applyAlignment="1">
      <alignment horizontal="left"/>
    </xf>
    <xf numFmtId="0" fontId="20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/>
    </xf>
    <xf numFmtId="193" fontId="14" fillId="33" borderId="0" xfId="42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193" fontId="20" fillId="33" borderId="0" xfId="0" applyNumberFormat="1" applyFont="1" applyFill="1" applyBorder="1" applyAlignment="1">
      <alignment/>
    </xf>
    <xf numFmtId="193" fontId="14" fillId="33" borderId="20" xfId="42" applyNumberFormat="1" applyFont="1" applyFill="1" applyBorder="1" applyAlignment="1">
      <alignment horizontal="left"/>
    </xf>
    <xf numFmtId="193" fontId="14" fillId="33" borderId="0" xfId="42" applyNumberFormat="1" applyFont="1" applyFill="1" applyBorder="1" applyAlignment="1">
      <alignment horizontal="left" vertical="center"/>
    </xf>
    <xf numFmtId="179" fontId="14" fillId="33" borderId="0" xfId="42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 wrapText="1"/>
    </xf>
    <xf numFmtId="193" fontId="14" fillId="33" borderId="0" xfId="63" applyNumberFormat="1" applyFont="1" applyFill="1" applyBorder="1" applyAlignment="1">
      <alignment horizontal="left" vertical="center"/>
      <protection/>
    </xf>
    <xf numFmtId="193" fontId="14" fillId="33" borderId="0" xfId="63" applyNumberFormat="1" applyFont="1" applyFill="1" applyBorder="1" applyAlignment="1">
      <alignment vertical="center"/>
      <protection/>
    </xf>
    <xf numFmtId="193" fontId="14" fillId="33" borderId="27" xfId="42" applyNumberFormat="1" applyFont="1" applyFill="1" applyBorder="1" applyAlignment="1">
      <alignment horizontal="left" vertical="center"/>
    </xf>
    <xf numFmtId="177" fontId="20" fillId="33" borderId="0" xfId="63" applyNumberFormat="1" applyFont="1" applyFill="1" applyBorder="1" applyAlignment="1">
      <alignment horizontal="center" vertical="center"/>
      <protection/>
    </xf>
    <xf numFmtId="14" fontId="14" fillId="33" borderId="0" xfId="0" applyNumberFormat="1" applyFont="1" applyFill="1" applyBorder="1" applyAlignment="1">
      <alignment horizontal="center" wrapText="1"/>
    </xf>
    <xf numFmtId="0" fontId="20" fillId="33" borderId="0" xfId="0" applyFont="1" applyFill="1" applyBorder="1" applyAlignment="1" quotePrefix="1">
      <alignment horizontal="left" vertical="center"/>
    </xf>
    <xf numFmtId="193" fontId="20" fillId="35" borderId="0" xfId="0" applyNumberFormat="1" applyFont="1" applyFill="1" applyBorder="1" applyAlignment="1">
      <alignment/>
    </xf>
    <xf numFmtId="193" fontId="14" fillId="33" borderId="20" xfId="42" applyNumberFormat="1" applyFont="1" applyFill="1" applyBorder="1" applyAlignment="1">
      <alignment horizontal="left" vertical="center"/>
    </xf>
    <xf numFmtId="179" fontId="14" fillId="33" borderId="0" xfId="42" applyFont="1" applyFill="1" applyBorder="1" applyAlignment="1">
      <alignment horizontal="left"/>
    </xf>
    <xf numFmtId="193" fontId="20" fillId="33" borderId="21" xfId="42" applyNumberFormat="1" applyFont="1" applyFill="1" applyBorder="1" applyAlignment="1">
      <alignment horizontal="left"/>
    </xf>
    <xf numFmtId="193" fontId="30" fillId="33" borderId="0" xfId="42" applyNumberFormat="1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193" fontId="33" fillId="33" borderId="0" xfId="42" applyNumberFormat="1" applyFont="1" applyFill="1" applyBorder="1" applyAlignment="1">
      <alignment horizontal="left"/>
    </xf>
    <xf numFmtId="179" fontId="29" fillId="33" borderId="0" xfId="42" applyFont="1" applyFill="1" applyBorder="1" applyAlignment="1">
      <alignment horizontal="left"/>
    </xf>
    <xf numFmtId="0" fontId="35" fillId="33" borderId="0" xfId="0" applyFont="1" applyFill="1" applyBorder="1" applyAlignment="1">
      <alignment/>
    </xf>
    <xf numFmtId="0" fontId="14" fillId="33" borderId="0" xfId="61" applyFont="1" applyFill="1" applyAlignment="1">
      <alignment horizontal="right"/>
      <protection/>
    </xf>
    <xf numFmtId="0" fontId="14" fillId="33" borderId="0" xfId="60" applyFont="1" applyFill="1" applyBorder="1" applyAlignment="1">
      <alignment horizontal="right" vertical="center"/>
      <protection/>
    </xf>
    <xf numFmtId="0" fontId="35" fillId="35" borderId="0" xfId="60" applyFont="1" applyFill="1" applyBorder="1" applyAlignment="1">
      <alignment vertical="center"/>
      <protection/>
    </xf>
    <xf numFmtId="0" fontId="24" fillId="35" borderId="0" xfId="0" applyFont="1" applyFill="1" applyBorder="1" applyAlignment="1">
      <alignment/>
    </xf>
    <xf numFmtId="193" fontId="20" fillId="35" borderId="0" xfId="42" applyNumberFormat="1" applyFont="1" applyFill="1" applyBorder="1" applyAlignment="1">
      <alignment horizontal="left"/>
    </xf>
    <xf numFmtId="179" fontId="20" fillId="35" borderId="0" xfId="42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wrapText="1"/>
    </xf>
    <xf numFmtId="0" fontId="2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wrapText="1"/>
    </xf>
    <xf numFmtId="177" fontId="12" fillId="33" borderId="20" xfId="0" applyNumberFormat="1" applyFont="1" applyFill="1" applyBorder="1" applyAlignment="1">
      <alignment horizontal="right"/>
    </xf>
    <xf numFmtId="177" fontId="12" fillId="33" borderId="0" xfId="0" applyNumberFormat="1" applyFont="1" applyFill="1" applyBorder="1" applyAlignment="1">
      <alignment horizontal="right"/>
    </xf>
    <xf numFmtId="0" fontId="15" fillId="33" borderId="0" xfId="0" applyFont="1" applyFill="1" applyAlignment="1">
      <alignment wrapText="1"/>
    </xf>
    <xf numFmtId="177" fontId="15" fillId="33" borderId="0" xfId="0" applyNumberFormat="1" applyFont="1" applyFill="1" applyBorder="1" applyAlignment="1">
      <alignment horizontal="right" wrapText="1"/>
    </xf>
    <xf numFmtId="0" fontId="15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wrapText="1"/>
    </xf>
    <xf numFmtId="177" fontId="15" fillId="33" borderId="27" xfId="0" applyNumberFormat="1" applyFont="1" applyFill="1" applyBorder="1" applyAlignment="1">
      <alignment horizontal="right" wrapText="1"/>
    </xf>
    <xf numFmtId="0" fontId="36" fillId="33" borderId="0" xfId="60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horizontal="left" vertical="center"/>
      <protection/>
    </xf>
    <xf numFmtId="177" fontId="20" fillId="33" borderId="0" xfId="0" applyNumberFormat="1" applyFont="1" applyFill="1" applyBorder="1" applyAlignment="1">
      <alignment horizontal="right"/>
    </xf>
    <xf numFmtId="179" fontId="14" fillId="33" borderId="0" xfId="0" applyNumberFormat="1" applyFont="1" applyFill="1" applyBorder="1" applyAlignment="1">
      <alignment horizontal="right"/>
    </xf>
    <xf numFmtId="0" fontId="35" fillId="33" borderId="0" xfId="60" applyFont="1" applyFill="1" applyBorder="1" applyAlignment="1">
      <alignment vertical="center"/>
      <protection/>
    </xf>
    <xf numFmtId="177" fontId="20" fillId="35" borderId="0" xfId="0" applyNumberFormat="1" applyFont="1" applyFill="1" applyBorder="1" applyAlignment="1">
      <alignment horizontal="right"/>
    </xf>
    <xf numFmtId="0" fontId="35" fillId="35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right" vertical="center"/>
    </xf>
    <xf numFmtId="177" fontId="20" fillId="33" borderId="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/>
    </xf>
    <xf numFmtId="177" fontId="14" fillId="33" borderId="21" xfId="0" applyNumberFormat="1" applyFont="1" applyFill="1" applyBorder="1" applyAlignment="1">
      <alignment horizontal="right"/>
    </xf>
    <xf numFmtId="37" fontId="20" fillId="33" borderId="0" xfId="0" applyNumberFormat="1" applyFont="1" applyFill="1" applyBorder="1" applyAlignment="1">
      <alignment horizontal="right"/>
    </xf>
    <xf numFmtId="0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177" fontId="14" fillId="33" borderId="0" xfId="0" applyNumberFormat="1" applyFont="1" applyFill="1" applyBorder="1" applyAlignment="1">
      <alignment horizontal="right"/>
    </xf>
    <xf numFmtId="177" fontId="14" fillId="33" borderId="20" xfId="0" applyNumberFormat="1" applyFont="1" applyFill="1" applyBorder="1" applyAlignment="1">
      <alignment horizontal="right"/>
    </xf>
    <xf numFmtId="177" fontId="14" fillId="33" borderId="27" xfId="0" applyNumberFormat="1" applyFont="1" applyFill="1" applyBorder="1" applyAlignment="1">
      <alignment horizontal="right"/>
    </xf>
    <xf numFmtId="177" fontId="30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177" fontId="33" fillId="33" borderId="0" xfId="0" applyNumberFormat="1" applyFont="1" applyFill="1" applyBorder="1" applyAlignment="1">
      <alignment horizontal="right"/>
    </xf>
    <xf numFmtId="179" fontId="12" fillId="33" borderId="0" xfId="42" applyFont="1" applyFill="1" applyBorder="1" applyAlignment="1">
      <alignment/>
    </xf>
    <xf numFmtId="0" fontId="12" fillId="33" borderId="0" xfId="62" applyNumberFormat="1" applyFont="1" applyFill="1" applyBorder="1" applyAlignment="1" applyProtection="1">
      <alignment/>
      <protection/>
    </xf>
    <xf numFmtId="0" fontId="15" fillId="33" borderId="0" xfId="62" applyNumberFormat="1" applyFont="1" applyFill="1" applyBorder="1" applyAlignment="1" applyProtection="1">
      <alignment horizontal="center" vertical="center" wrapText="1"/>
      <protection/>
    </xf>
    <xf numFmtId="0" fontId="15" fillId="33" borderId="0" xfId="58" applyFont="1" applyFill="1" applyBorder="1" applyAlignment="1">
      <alignment horizontal="center"/>
      <protection/>
    </xf>
    <xf numFmtId="177" fontId="15" fillId="33" borderId="0" xfId="58" applyNumberFormat="1" applyFont="1" applyFill="1" applyBorder="1" applyAlignment="1">
      <alignment horizontal="center"/>
      <protection/>
    </xf>
    <xf numFmtId="177" fontId="12" fillId="33" borderId="0" xfId="58" applyNumberFormat="1" applyFont="1" applyFill="1" applyBorder="1" applyAlignment="1">
      <alignment horizontal="center"/>
      <protection/>
    </xf>
    <xf numFmtId="177" fontId="24" fillId="33" borderId="0" xfId="61" applyNumberFormat="1" applyFont="1" applyFill="1" applyAlignment="1">
      <alignment horizontal="center"/>
      <protection/>
    </xf>
    <xf numFmtId="0" fontId="12" fillId="35" borderId="0" xfId="58" applyFont="1" applyFill="1">
      <alignment/>
      <protection/>
    </xf>
    <xf numFmtId="0" fontId="12" fillId="33" borderId="0" xfId="58" applyFont="1" applyFill="1" applyBorder="1" applyAlignment="1">
      <alignment/>
      <protection/>
    </xf>
    <xf numFmtId="0" fontId="12" fillId="33" borderId="0" xfId="58" applyFont="1" applyFill="1" applyBorder="1" applyAlignment="1">
      <alignment horizontal="center" vertical="center"/>
      <protection/>
    </xf>
    <xf numFmtId="193" fontId="14" fillId="33" borderId="0" xfId="44" applyNumberFormat="1" applyFont="1" applyFill="1" applyBorder="1" applyAlignment="1" applyProtection="1">
      <alignment vertical="center"/>
      <protection/>
    </xf>
    <xf numFmtId="193" fontId="14" fillId="33" borderId="0" xfId="44" applyNumberFormat="1" applyFont="1" applyFill="1" applyBorder="1" applyAlignment="1" applyProtection="1">
      <alignment horizontal="left" vertical="center"/>
      <protection/>
    </xf>
    <xf numFmtId="193" fontId="14" fillId="33" borderId="0" xfId="44" applyNumberFormat="1" applyFont="1" applyFill="1" applyBorder="1" applyAlignment="1" applyProtection="1">
      <alignment horizontal="right" vertical="center"/>
      <protection/>
    </xf>
    <xf numFmtId="193" fontId="20" fillId="33" borderId="0" xfId="44" applyNumberFormat="1" applyFont="1" applyFill="1" applyBorder="1" applyAlignment="1" applyProtection="1">
      <alignment horizontal="left" vertical="center"/>
      <protection/>
    </xf>
    <xf numFmtId="193" fontId="14" fillId="33" borderId="21" xfId="44" applyNumberFormat="1" applyFont="1" applyFill="1" applyBorder="1" applyAlignment="1" applyProtection="1">
      <alignment horizontal="right" vertical="center"/>
      <protection/>
    </xf>
    <xf numFmtId="193" fontId="14" fillId="33" borderId="21" xfId="44" applyNumberFormat="1" applyFont="1" applyFill="1" applyBorder="1" applyAlignment="1" applyProtection="1">
      <alignment vertical="center"/>
      <protection/>
    </xf>
    <xf numFmtId="193" fontId="14" fillId="33" borderId="16" xfId="44" applyNumberFormat="1" applyFont="1" applyFill="1" applyBorder="1" applyAlignment="1" applyProtection="1">
      <alignment vertical="center"/>
      <protection/>
    </xf>
    <xf numFmtId="216" fontId="20" fillId="33" borderId="0" xfId="44" applyNumberFormat="1" applyFont="1" applyFill="1" applyBorder="1" applyAlignment="1" applyProtection="1">
      <alignment horizontal="left" vertical="center" wrapText="1"/>
      <protection/>
    </xf>
    <xf numFmtId="193" fontId="14" fillId="33" borderId="20" xfId="44" applyNumberFormat="1" applyFont="1" applyFill="1" applyBorder="1" applyAlignment="1" applyProtection="1">
      <alignment horizontal="right" vertical="center"/>
      <protection/>
    </xf>
    <xf numFmtId="193" fontId="14" fillId="33" borderId="27" xfId="44" applyNumberFormat="1" applyFont="1" applyFill="1" applyBorder="1" applyAlignment="1" applyProtection="1">
      <alignment horizontal="right" vertical="center"/>
      <protection/>
    </xf>
    <xf numFmtId="0" fontId="12" fillId="0" borderId="0" xfId="58" applyFont="1">
      <alignment/>
      <protection/>
    </xf>
    <xf numFmtId="193" fontId="30" fillId="33" borderId="0" xfId="44" applyNumberFormat="1" applyFont="1" applyFill="1" applyBorder="1" applyAlignment="1" applyProtection="1">
      <alignment horizontal="center" vertical="center"/>
      <protection/>
    </xf>
    <xf numFmtId="193" fontId="30" fillId="33" borderId="0" xfId="44" applyNumberFormat="1" applyFont="1" applyFill="1" applyBorder="1" applyAlignment="1" applyProtection="1">
      <alignment vertical="center"/>
      <protection/>
    </xf>
    <xf numFmtId="193" fontId="30" fillId="33" borderId="0" xfId="44" applyNumberFormat="1" applyFont="1" applyFill="1" applyBorder="1" applyAlignment="1" applyProtection="1">
      <alignment horizontal="right" vertical="center"/>
      <protection/>
    </xf>
    <xf numFmtId="193" fontId="33" fillId="33" borderId="0" xfId="44" applyNumberFormat="1" applyFont="1" applyFill="1" applyBorder="1" applyAlignment="1" applyProtection="1">
      <alignment horizontal="right" vertical="center"/>
      <protection/>
    </xf>
    <xf numFmtId="193" fontId="33" fillId="33" borderId="0" xfId="44" applyNumberFormat="1" applyFont="1" applyFill="1" applyBorder="1" applyAlignment="1" applyProtection="1">
      <alignment vertical="center"/>
      <protection/>
    </xf>
    <xf numFmtId="0" fontId="12" fillId="35" borderId="0" xfId="58" applyFont="1" applyFill="1" applyProtection="1">
      <alignment/>
      <protection locked="0"/>
    </xf>
    <xf numFmtId="0" fontId="14" fillId="33" borderId="0" xfId="58" applyFont="1" applyFill="1" applyBorder="1">
      <alignment/>
      <protection/>
    </xf>
    <xf numFmtId="0" fontId="18" fillId="33" borderId="0" xfId="58" applyFont="1" applyFill="1" applyBorder="1">
      <alignment/>
      <protection/>
    </xf>
    <xf numFmtId="0" fontId="12" fillId="33" borderId="0" xfId="58" applyFont="1" applyFill="1" applyBorder="1">
      <alignment/>
      <protection/>
    </xf>
    <xf numFmtId="0" fontId="32" fillId="33" borderId="0" xfId="58" applyFont="1" applyFill="1" applyBorder="1">
      <alignment/>
      <protection/>
    </xf>
    <xf numFmtId="0" fontId="36" fillId="35" borderId="0" xfId="58" applyFont="1" applyFill="1" applyBorder="1" applyAlignment="1">
      <alignment horizontal="right"/>
      <protection/>
    </xf>
    <xf numFmtId="0" fontId="37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14" fontId="21" fillId="33" borderId="0" xfId="0" applyNumberFormat="1" applyFont="1" applyFill="1" applyAlignment="1">
      <alignment vertical="center" wrapText="1"/>
    </xf>
    <xf numFmtId="0" fontId="3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8" fillId="33" borderId="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/>
    </xf>
    <xf numFmtId="0" fontId="38" fillId="33" borderId="0" xfId="0" applyFont="1" applyFill="1" applyBorder="1" applyAlignment="1">
      <alignment vertical="center" wrapText="1"/>
    </xf>
    <xf numFmtId="14" fontId="21" fillId="33" borderId="16" xfId="0" applyNumberFormat="1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1" xfId="0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 wrapText="1"/>
    </xf>
    <xf numFmtId="14" fontId="21" fillId="33" borderId="16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left"/>
    </xf>
    <xf numFmtId="179" fontId="14" fillId="33" borderId="0" xfId="42" applyFont="1" applyFill="1" applyBorder="1" applyAlignment="1">
      <alignment horizontal="right" vertical="center" wrapText="1"/>
    </xf>
    <xf numFmtId="14" fontId="14" fillId="33" borderId="21" xfId="42" applyNumberFormat="1" applyFont="1" applyFill="1" applyBorder="1" applyAlignment="1">
      <alignment horizontal="right" vertical="center" wrapText="1"/>
    </xf>
    <xf numFmtId="193" fontId="14" fillId="33" borderId="21" xfId="42" applyNumberFormat="1" applyFont="1" applyFill="1" applyBorder="1" applyAlignment="1">
      <alignment horizontal="right" vertical="center" wrapText="1"/>
    </xf>
    <xf numFmtId="0" fontId="37" fillId="33" borderId="16" xfId="0" applyFont="1" applyFill="1" applyBorder="1" applyAlignment="1">
      <alignment vertical="center"/>
    </xf>
    <xf numFmtId="14" fontId="13" fillId="33" borderId="16" xfId="0" applyNumberFormat="1" applyFont="1" applyFill="1" applyBorder="1" applyAlignment="1">
      <alignment vertical="center"/>
    </xf>
    <xf numFmtId="193" fontId="30" fillId="33" borderId="0" xfId="42" applyNumberFormat="1" applyFont="1" applyFill="1" applyBorder="1" applyAlignment="1">
      <alignment horizontal="left"/>
    </xf>
    <xf numFmtId="177" fontId="14" fillId="33" borderId="0" xfId="61" applyNumberFormat="1" applyFont="1" applyFill="1" applyBorder="1" applyAlignment="1">
      <alignment horizontal="left"/>
      <protection/>
    </xf>
    <xf numFmtId="0" fontId="20" fillId="33" borderId="0" xfId="61" applyFont="1" applyFill="1" applyBorder="1">
      <alignment/>
      <protection/>
    </xf>
    <xf numFmtId="177" fontId="14" fillId="33" borderId="0" xfId="61" applyNumberFormat="1" applyFont="1" applyFill="1" applyBorder="1" applyAlignment="1">
      <alignment horizontal="left" vertical="justify"/>
      <protection/>
    </xf>
    <xf numFmtId="177" fontId="14" fillId="33" borderId="0" xfId="61" applyNumberFormat="1" applyFont="1" applyFill="1" applyBorder="1" applyAlignment="1">
      <alignment horizontal="left" wrapText="1"/>
      <protection/>
    </xf>
    <xf numFmtId="0" fontId="20" fillId="33" borderId="0" xfId="61" applyFont="1" applyFill="1" applyBorder="1" applyAlignment="1">
      <alignment wrapText="1"/>
      <protection/>
    </xf>
    <xf numFmtId="177" fontId="14" fillId="33" borderId="0" xfId="61" applyNumberFormat="1" applyFont="1" applyFill="1" applyBorder="1" applyAlignment="1">
      <alignment horizontal="left" vertical="justify" wrapText="1"/>
      <protection/>
    </xf>
    <xf numFmtId="0" fontId="13" fillId="33" borderId="16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14" fontId="13" fillId="33" borderId="16" xfId="60" applyNumberFormat="1" applyFont="1" applyFill="1" applyBorder="1" applyAlignment="1">
      <alignment horizontal="left" vertical="center"/>
      <protection/>
    </xf>
    <xf numFmtId="14" fontId="21" fillId="33" borderId="0" xfId="60" applyNumberFormat="1" applyFont="1" applyFill="1" applyBorder="1" applyAlignment="1">
      <alignment horizontal="left" vertical="center"/>
      <protection/>
    </xf>
    <xf numFmtId="217" fontId="12" fillId="33" borderId="12" xfId="68" applyNumberFormat="1" applyFont="1" applyFill="1" applyBorder="1" applyAlignment="1">
      <alignment/>
    </xf>
    <xf numFmtId="217" fontId="12" fillId="33" borderId="0" xfId="68" applyNumberFormat="1" applyFont="1" applyFill="1" applyBorder="1" applyAlignment="1">
      <alignment/>
    </xf>
    <xf numFmtId="217" fontId="12" fillId="33" borderId="13" xfId="68" applyNumberFormat="1" applyFont="1" applyFill="1" applyBorder="1" applyAlignment="1">
      <alignment/>
    </xf>
    <xf numFmtId="179" fontId="12" fillId="33" borderId="13" xfId="42" applyFont="1" applyFill="1" applyBorder="1" applyAlignment="1">
      <alignment/>
    </xf>
    <xf numFmtId="179" fontId="12" fillId="33" borderId="20" xfId="42" applyFont="1" applyFill="1" applyBorder="1" applyAlignment="1">
      <alignment/>
    </xf>
    <xf numFmtId="0" fontId="15" fillId="33" borderId="20" xfId="0" applyFont="1" applyFill="1" applyBorder="1" applyAlignment="1">
      <alignment horizontal="center" vertical="center"/>
    </xf>
    <xf numFmtId="14" fontId="39" fillId="33" borderId="16" xfId="0" applyNumberFormat="1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93" fontId="33" fillId="33" borderId="0" xfId="65" applyNumberFormat="1" applyFont="1" applyFill="1" applyBorder="1" applyAlignment="1" applyProtection="1">
      <alignment horizontal="right"/>
      <protection locked="0"/>
    </xf>
    <xf numFmtId="0" fontId="30" fillId="33" borderId="0" xfId="65" applyNumberFormat="1" applyFont="1" applyFill="1" applyBorder="1" applyAlignment="1" applyProtection="1">
      <alignment horizontal="right" vertical="center"/>
      <protection hidden="1"/>
    </xf>
    <xf numFmtId="0" fontId="14" fillId="33" borderId="0" xfId="65" applyFont="1" applyFill="1" applyBorder="1" applyAlignment="1" applyProtection="1">
      <alignment horizontal="center" vertical="center" wrapText="1"/>
      <protection hidden="1"/>
    </xf>
    <xf numFmtId="0" fontId="15" fillId="33" borderId="0" xfId="0" applyFont="1" applyFill="1" applyBorder="1" applyAlignment="1">
      <alignment horizontal="center" vertical="center" wrapText="1"/>
    </xf>
    <xf numFmtId="0" fontId="2" fillId="33" borderId="0" xfId="54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>
      <alignment/>
    </xf>
    <xf numFmtId="193" fontId="26" fillId="33" borderId="0" xfId="0" applyNumberFormat="1" applyFont="1" applyFill="1" applyBorder="1" applyAlignment="1">
      <alignment/>
    </xf>
    <xf numFmtId="0" fontId="21" fillId="33" borderId="0" xfId="65" applyFont="1" applyFill="1" applyBorder="1" applyAlignment="1" applyProtection="1">
      <alignment horizontal="left" vertical="center" wrapText="1"/>
      <protection/>
    </xf>
    <xf numFmtId="49" fontId="21" fillId="33" borderId="0" xfId="65" applyNumberFormat="1" applyFont="1" applyFill="1" applyBorder="1" applyAlignment="1" applyProtection="1">
      <alignment horizontal="center" vertical="center" wrapText="1"/>
      <protection/>
    </xf>
    <xf numFmtId="0" fontId="40" fillId="33" borderId="20" xfId="0" applyFont="1" applyFill="1" applyBorder="1" applyAlignment="1">
      <alignment horizontal="right"/>
    </xf>
    <xf numFmtId="193" fontId="26" fillId="33" borderId="20" xfId="42" applyNumberFormat="1" applyFont="1" applyFill="1" applyBorder="1" applyAlignment="1" applyProtection="1">
      <alignment horizontal="right" vertical="center" wrapText="1"/>
      <protection locked="0"/>
    </xf>
    <xf numFmtId="193" fontId="26" fillId="33" borderId="20" xfId="42" applyNumberFormat="1" applyFont="1" applyFill="1" applyBorder="1" applyAlignment="1">
      <alignment horizontal="right"/>
    </xf>
    <xf numFmtId="193" fontId="12" fillId="33" borderId="0" xfId="42" applyNumberFormat="1" applyFont="1" applyFill="1" applyBorder="1" applyAlignment="1">
      <alignment/>
    </xf>
    <xf numFmtId="193" fontId="25" fillId="33" borderId="0" xfId="42" applyNumberFormat="1" applyFont="1" applyFill="1" applyBorder="1" applyAlignment="1" applyProtection="1">
      <alignment horizontal="right" vertical="center" wrapText="1"/>
      <protection/>
    </xf>
    <xf numFmtId="193" fontId="25" fillId="33" borderId="0" xfId="42" applyNumberFormat="1" applyFont="1" applyFill="1" applyBorder="1" applyAlignment="1">
      <alignment horizontal="right"/>
    </xf>
    <xf numFmtId="193" fontId="25" fillId="33" borderId="0" xfId="42" applyNumberFormat="1" applyFont="1" applyFill="1" applyBorder="1" applyAlignment="1">
      <alignment/>
    </xf>
    <xf numFmtId="193" fontId="26" fillId="33" borderId="0" xfId="42" applyNumberFormat="1" applyFont="1" applyFill="1" applyBorder="1" applyAlignment="1" applyProtection="1">
      <alignment horizontal="right" vertical="center" wrapText="1"/>
      <protection/>
    </xf>
    <xf numFmtId="193" fontId="26" fillId="33" borderId="20" xfId="42" applyNumberFormat="1" applyFont="1" applyFill="1" applyBorder="1" applyAlignment="1">
      <alignment/>
    </xf>
    <xf numFmtId="193" fontId="26" fillId="33" borderId="0" xfId="42" applyNumberFormat="1" applyFont="1" applyFill="1" applyBorder="1" applyAlignment="1">
      <alignment/>
    </xf>
    <xf numFmtId="193" fontId="12" fillId="33" borderId="20" xfId="42" applyNumberFormat="1" applyFont="1" applyFill="1" applyBorder="1" applyAlignment="1">
      <alignment/>
    </xf>
    <xf numFmtId="49" fontId="21" fillId="33" borderId="0" xfId="65" applyNumberFormat="1" applyFont="1" applyFill="1" applyBorder="1" applyAlignment="1" applyProtection="1">
      <alignment horizontal="left" vertical="center" wrapText="1"/>
      <protection/>
    </xf>
    <xf numFmtId="193" fontId="12" fillId="33" borderId="0" xfId="58" applyNumberFormat="1" applyFont="1" applyFill="1">
      <alignment/>
      <protection/>
    </xf>
    <xf numFmtId="0" fontId="21" fillId="33" borderId="0" xfId="58" applyFont="1" applyFill="1">
      <alignment/>
      <protection/>
    </xf>
    <xf numFmtId="0" fontId="21" fillId="33" borderId="0" xfId="58" applyFont="1" applyFill="1" applyBorder="1" applyAlignment="1">
      <alignment horizontal="center"/>
      <protection/>
    </xf>
    <xf numFmtId="0" fontId="41" fillId="33" borderId="0" xfId="58" applyFont="1" applyFill="1">
      <alignment/>
      <protection/>
    </xf>
    <xf numFmtId="193" fontId="41" fillId="33" borderId="0" xfId="42" applyNumberFormat="1" applyFont="1" applyFill="1" applyAlignment="1">
      <alignment/>
    </xf>
    <xf numFmtId="193" fontId="41" fillId="33" borderId="0" xfId="42" applyNumberFormat="1" applyFont="1" applyFill="1" applyBorder="1" applyAlignment="1">
      <alignment/>
    </xf>
    <xf numFmtId="204" fontId="15" fillId="33" borderId="21" xfId="58" applyNumberFormat="1" applyFont="1" applyFill="1" applyBorder="1" applyAlignment="1">
      <alignment horizontal="center"/>
      <protection/>
    </xf>
    <xf numFmtId="14" fontId="15" fillId="33" borderId="21" xfId="58" applyNumberFormat="1" applyFont="1" applyFill="1" applyBorder="1" applyAlignment="1">
      <alignment horizontal="center"/>
      <protection/>
    </xf>
    <xf numFmtId="204" fontId="15" fillId="33" borderId="21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177" fontId="41" fillId="33" borderId="0" xfId="0" applyNumberFormat="1" applyFont="1" applyFill="1" applyAlignment="1">
      <alignment/>
    </xf>
    <xf numFmtId="0" fontId="43" fillId="33" borderId="0" xfId="58" applyFont="1" applyFill="1">
      <alignment/>
      <protection/>
    </xf>
    <xf numFmtId="193" fontId="43" fillId="33" borderId="0" xfId="42" applyNumberFormat="1" applyFont="1" applyFill="1" applyAlignment="1">
      <alignment/>
    </xf>
    <xf numFmtId="193" fontId="43" fillId="33" borderId="0" xfId="42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93" fontId="10" fillId="33" borderId="0" xfId="42" applyNumberFormat="1" applyFont="1" applyFill="1" applyBorder="1" applyAlignment="1">
      <alignment horizontal="left"/>
    </xf>
    <xf numFmtId="177" fontId="44" fillId="33" borderId="0" xfId="0" applyNumberFormat="1" applyFont="1" applyFill="1" applyAlignment="1">
      <alignment/>
    </xf>
    <xf numFmtId="177" fontId="44" fillId="33" borderId="21" xfId="0" applyNumberFormat="1" applyFont="1" applyFill="1" applyBorder="1" applyAlignment="1">
      <alignment/>
    </xf>
    <xf numFmtId="14" fontId="15" fillId="33" borderId="0" xfId="0" applyNumberFormat="1" applyFont="1" applyFill="1" applyBorder="1" applyAlignment="1">
      <alignment horizontal="center"/>
    </xf>
    <xf numFmtId="0" fontId="42" fillId="33" borderId="0" xfId="65" applyFont="1" applyFill="1" applyBorder="1" applyAlignment="1" applyProtection="1">
      <alignment horizontal="left" vertical="center" wrapText="1"/>
      <protection/>
    </xf>
    <xf numFmtId="0" fontId="40" fillId="33" borderId="0" xfId="0" applyFont="1" applyFill="1" applyBorder="1" applyAlignment="1">
      <alignment horizontal="right"/>
    </xf>
    <xf numFmtId="193" fontId="26" fillId="33" borderId="0" xfId="0" applyNumberFormat="1" applyFont="1" applyFill="1" applyBorder="1" applyAlignment="1">
      <alignment horizontal="right"/>
    </xf>
    <xf numFmtId="193" fontId="26" fillId="33" borderId="0" xfId="42" applyNumberFormat="1" applyFont="1" applyFill="1" applyBorder="1" applyAlignment="1" applyProtection="1">
      <alignment horizontal="right" vertical="center" wrapText="1"/>
      <protection locked="0"/>
    </xf>
    <xf numFmtId="193" fontId="26" fillId="33" borderId="0" xfId="42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6" fillId="33" borderId="0" xfId="0" applyNumberFormat="1" applyFont="1" applyFill="1" applyBorder="1" applyAlignment="1">
      <alignment horizontal="left" vertical="distributed"/>
    </xf>
    <xf numFmtId="0" fontId="2" fillId="33" borderId="0" xfId="54" applyFill="1" applyBorder="1" applyAlignment="1" applyProtection="1">
      <alignment horizontal="center"/>
      <protection/>
    </xf>
    <xf numFmtId="0" fontId="33" fillId="33" borderId="0" xfId="65" applyFont="1" applyFill="1" applyBorder="1" applyAlignment="1" applyProtection="1">
      <alignment horizontal="right" vertical="center"/>
      <protection hidden="1"/>
    </xf>
    <xf numFmtId="0" fontId="12" fillId="33" borderId="0" xfId="0" applyFont="1" applyFill="1" applyBorder="1" applyAlignment="1" quotePrefix="1">
      <alignment horizontal="center"/>
    </xf>
    <xf numFmtId="0" fontId="15" fillId="33" borderId="21" xfId="0" applyFont="1" applyFill="1" applyBorder="1" applyAlignment="1">
      <alignment/>
    </xf>
    <xf numFmtId="193" fontId="15" fillId="33" borderId="27" xfId="0" applyNumberFormat="1" applyFont="1" applyFill="1" applyBorder="1" applyAlignment="1">
      <alignment/>
    </xf>
    <xf numFmtId="0" fontId="8" fillId="33" borderId="0" xfId="54" applyFont="1" applyFill="1" applyAlignment="1" applyProtection="1">
      <alignment/>
      <protection/>
    </xf>
    <xf numFmtId="193" fontId="15" fillId="33" borderId="27" xfId="42" applyNumberFormat="1" applyFont="1" applyFill="1" applyBorder="1" applyAlignment="1">
      <alignment/>
    </xf>
    <xf numFmtId="0" fontId="2" fillId="33" borderId="0" xfId="54" applyNumberFormat="1" applyFill="1" applyBorder="1" applyAlignment="1" applyProtection="1">
      <alignment horizontal="center" wrapText="1"/>
      <protection/>
    </xf>
    <xf numFmtId="193" fontId="41" fillId="33" borderId="0" xfId="0" applyNumberFormat="1" applyFont="1" applyFill="1" applyAlignment="1">
      <alignment/>
    </xf>
    <xf numFmtId="193" fontId="15" fillId="33" borderId="0" xfId="42" applyNumberFormat="1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14" fillId="33" borderId="0" xfId="0" applyFont="1" applyFill="1" applyAlignment="1">
      <alignment/>
    </xf>
    <xf numFmtId="0" fontId="12" fillId="33" borderId="0" xfId="0" applyFont="1" applyFill="1" applyBorder="1" applyAlignment="1" quotePrefix="1">
      <alignment/>
    </xf>
    <xf numFmtId="0" fontId="14" fillId="33" borderId="21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12" fillId="33" borderId="16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5" fillId="33" borderId="0" xfId="0" applyFont="1" applyFill="1" applyBorder="1" applyAlignment="1">
      <alignment horizontal="left" wrapText="1"/>
    </xf>
    <xf numFmtId="0" fontId="30" fillId="33" borderId="0" xfId="0" applyFont="1" applyFill="1" applyAlignment="1">
      <alignment/>
    </xf>
    <xf numFmtId="0" fontId="23" fillId="33" borderId="0" xfId="0" applyFont="1" applyFill="1" applyAlignment="1">
      <alignment/>
    </xf>
    <xf numFmtId="193" fontId="23" fillId="33" borderId="0" xfId="42" applyNumberFormat="1" applyFont="1" applyFill="1" applyAlignment="1">
      <alignment/>
    </xf>
    <xf numFmtId="193" fontId="23" fillId="33" borderId="0" xfId="42" applyNumberFormat="1" applyFont="1" applyFill="1" applyAlignment="1">
      <alignment horizontal="right"/>
    </xf>
    <xf numFmtId="193" fontId="30" fillId="33" borderId="0" xfId="42" applyNumberFormat="1" applyFont="1" applyFill="1" applyAlignment="1">
      <alignment/>
    </xf>
    <xf numFmtId="0" fontId="15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justify" vertical="top" wrapText="1"/>
    </xf>
    <xf numFmtId="0" fontId="12" fillId="33" borderId="0" xfId="0" applyFont="1" applyFill="1" applyBorder="1" applyAlignment="1">
      <alignment horizontal="justify" vertical="top" wrapText="1"/>
    </xf>
    <xf numFmtId="0" fontId="21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/>
    </xf>
    <xf numFmtId="0" fontId="15" fillId="33" borderId="21" xfId="0" applyFont="1" applyFill="1" applyBorder="1" applyAlignment="1">
      <alignment horizontal="right" vertical="top" wrapText="1"/>
    </xf>
    <xf numFmtId="204" fontId="15" fillId="33" borderId="21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193" fontId="44" fillId="33" borderId="0" xfId="42" applyNumberFormat="1" applyFont="1" applyFill="1" applyBorder="1" applyAlignment="1">
      <alignment horizontal="right" vertical="top" wrapText="1"/>
    </xf>
    <xf numFmtId="193" fontId="43" fillId="33" borderId="0" xfId="42" applyNumberFormat="1" applyFont="1" applyFill="1" applyBorder="1" applyAlignment="1">
      <alignment horizontal="right" vertical="top" wrapText="1"/>
    </xf>
    <xf numFmtId="193" fontId="12" fillId="33" borderId="0" xfId="42" applyNumberFormat="1" applyFont="1" applyFill="1" applyBorder="1" applyAlignment="1">
      <alignment horizontal="right" wrapText="1"/>
    </xf>
    <xf numFmtId="193" fontId="43" fillId="33" borderId="0" xfId="42" applyNumberFormat="1" applyFont="1" applyFill="1" applyBorder="1" applyAlignment="1">
      <alignment horizontal="right" wrapText="1"/>
    </xf>
    <xf numFmtId="193" fontId="15" fillId="33" borderId="0" xfId="42" applyNumberFormat="1" applyFont="1" applyFill="1" applyBorder="1" applyAlignment="1">
      <alignment horizontal="right" wrapText="1"/>
    </xf>
    <xf numFmtId="193" fontId="44" fillId="33" borderId="0" xfId="42" applyNumberFormat="1" applyFont="1" applyFill="1" applyBorder="1" applyAlignment="1">
      <alignment horizontal="right" wrapText="1"/>
    </xf>
    <xf numFmtId="193" fontId="12" fillId="33" borderId="27" xfId="42" applyNumberFormat="1" applyFont="1" applyFill="1" applyBorder="1" applyAlignment="1">
      <alignment horizontal="right" wrapText="1"/>
    </xf>
    <xf numFmtId="193" fontId="15" fillId="33" borderId="27" xfId="42" applyNumberFormat="1" applyFont="1" applyFill="1" applyBorder="1" applyAlignment="1">
      <alignment horizontal="right" wrapText="1"/>
    </xf>
    <xf numFmtId="193" fontId="44" fillId="33" borderId="27" xfId="42" applyNumberFormat="1" applyFont="1" applyFill="1" applyBorder="1" applyAlignment="1">
      <alignment horizontal="right" vertical="top" wrapText="1"/>
    </xf>
    <xf numFmtId="193" fontId="43" fillId="33" borderId="27" xfId="42" applyNumberFormat="1" applyFont="1" applyFill="1" applyBorder="1" applyAlignment="1">
      <alignment horizontal="right" wrapText="1"/>
    </xf>
    <xf numFmtId="193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5" fillId="33" borderId="0" xfId="54" applyFont="1" applyFill="1" applyBorder="1" applyAlignment="1" applyProtection="1">
      <alignment horizontal="center"/>
      <protection/>
    </xf>
    <xf numFmtId="193" fontId="15" fillId="33" borderId="0" xfId="42" applyNumberFormat="1" applyFont="1" applyFill="1" applyAlignment="1">
      <alignment/>
    </xf>
    <xf numFmtId="193" fontId="12" fillId="33" borderId="27" xfId="42" applyNumberFormat="1" applyFont="1" applyFill="1" applyBorder="1" applyAlignment="1">
      <alignment/>
    </xf>
    <xf numFmtId="43" fontId="12" fillId="33" borderId="0" xfId="0" applyNumberFormat="1" applyFont="1" applyFill="1" applyAlignment="1">
      <alignment/>
    </xf>
    <xf numFmtId="19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93" fontId="44" fillId="33" borderId="0" xfId="42" applyNumberFormat="1" applyFont="1" applyFill="1" applyBorder="1" applyAlignment="1">
      <alignment horizontal="center" vertical="center" wrapText="1"/>
    </xf>
    <xf numFmtId="193" fontId="43" fillId="33" borderId="0" xfId="42" applyNumberFormat="1" applyFont="1" applyFill="1" applyBorder="1" applyAlignment="1">
      <alignment horizontal="center" vertical="center" wrapText="1"/>
    </xf>
    <xf numFmtId="9" fontId="43" fillId="33" borderId="0" xfId="68" applyFont="1" applyFill="1" applyBorder="1" applyAlignment="1">
      <alignment horizontal="center" vertical="center" wrapText="1"/>
    </xf>
    <xf numFmtId="9" fontId="43" fillId="33" borderId="0" xfId="68" applyFont="1" applyFill="1" applyBorder="1" applyAlignment="1">
      <alignment horizontal="center" vertical="top" wrapText="1"/>
    </xf>
    <xf numFmtId="0" fontId="15" fillId="33" borderId="27" xfId="0" applyFont="1" applyFill="1" applyBorder="1" applyAlignment="1">
      <alignment horizontal="right"/>
    </xf>
    <xf numFmtId="0" fontId="25" fillId="33" borderId="0" xfId="65" applyFont="1" applyFill="1" applyBorder="1" applyAlignment="1" applyProtection="1">
      <alignment horizontal="left" vertical="center" wrapText="1"/>
      <protection/>
    </xf>
    <xf numFmtId="193" fontId="25" fillId="33" borderId="0" xfId="65" applyNumberFormat="1" applyFont="1" applyFill="1" applyBorder="1" applyAlignment="1" applyProtection="1">
      <alignment horizontal="left" vertical="center" wrapText="1"/>
      <protection/>
    </xf>
    <xf numFmtId="0" fontId="25" fillId="33" borderId="21" xfId="65" applyFont="1" applyFill="1" applyBorder="1" applyAlignment="1" applyProtection="1">
      <alignment horizontal="left" vertical="center" wrapText="1"/>
      <protection/>
    </xf>
    <xf numFmtId="0" fontId="46" fillId="33" borderId="21" xfId="65" applyFont="1" applyFill="1" applyBorder="1" applyAlignment="1" applyProtection="1">
      <alignment horizontal="left" vertical="center" wrapText="1"/>
      <protection/>
    </xf>
    <xf numFmtId="193" fontId="25" fillId="33" borderId="0" xfId="42" applyNumberFormat="1" applyFont="1" applyFill="1" applyBorder="1" applyAlignment="1">
      <alignment horizontal="left"/>
    </xf>
    <xf numFmtId="193" fontId="46" fillId="33" borderId="0" xfId="65" applyNumberFormat="1" applyFont="1" applyFill="1" applyBorder="1" applyAlignment="1" applyProtection="1">
      <alignment horizontal="left" vertical="center" wrapText="1"/>
      <protection/>
    </xf>
    <xf numFmtId="49" fontId="25" fillId="33" borderId="0" xfId="65" applyNumberFormat="1" applyFont="1" applyFill="1" applyBorder="1" applyAlignment="1" applyProtection="1">
      <alignment horizontal="left" vertical="center" wrapText="1"/>
      <protection hidden="1"/>
    </xf>
    <xf numFmtId="0" fontId="25" fillId="33" borderId="0" xfId="0" applyFont="1" applyFill="1" applyAlignment="1">
      <alignment/>
    </xf>
    <xf numFmtId="0" fontId="25" fillId="33" borderId="0" xfId="65" applyFont="1" applyFill="1" applyBorder="1" applyAlignment="1" applyProtection="1">
      <alignment horizontal="left" vertical="center" wrapText="1"/>
      <protection hidden="1"/>
    </xf>
    <xf numFmtId="193" fontId="47" fillId="33" borderId="0" xfId="65" applyNumberFormat="1" applyFont="1" applyFill="1" applyBorder="1" applyAlignment="1" applyProtection="1">
      <alignment wrapText="1"/>
      <protection locked="0"/>
    </xf>
    <xf numFmtId="193" fontId="12" fillId="33" borderId="0" xfId="42" applyNumberFormat="1" applyFont="1" applyFill="1" applyBorder="1" applyAlignment="1">
      <alignment horizontal="left" vertical="center"/>
    </xf>
    <xf numFmtId="179" fontId="12" fillId="33" borderId="0" xfId="42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193" fontId="41" fillId="33" borderId="0" xfId="42" applyNumberFormat="1" applyFont="1" applyFill="1" applyBorder="1" applyAlignment="1">
      <alignment horizontal="left" vertical="center"/>
    </xf>
    <xf numFmtId="179" fontId="41" fillId="33" borderId="0" xfId="42" applyFont="1" applyFill="1" applyBorder="1" applyAlignment="1">
      <alignment horizontal="left" vertical="center"/>
    </xf>
    <xf numFmtId="193" fontId="12" fillId="33" borderId="0" xfId="42" applyNumberFormat="1" applyFont="1" applyFill="1" applyBorder="1" applyAlignment="1">
      <alignment/>
    </xf>
    <xf numFmtId="193" fontId="15" fillId="33" borderId="0" xfId="42" applyNumberFormat="1" applyFont="1" applyFill="1" applyBorder="1" applyAlignment="1">
      <alignment/>
    </xf>
    <xf numFmtId="193" fontId="15" fillId="33" borderId="27" xfId="42" applyNumberFormat="1" applyFont="1" applyFill="1" applyBorder="1" applyAlignment="1">
      <alignment/>
    </xf>
    <xf numFmtId="9" fontId="12" fillId="33" borderId="0" xfId="69" applyFont="1" applyFill="1" applyBorder="1" applyAlignment="1">
      <alignment horizontal="center"/>
    </xf>
    <xf numFmtId="9" fontId="12" fillId="33" borderId="0" xfId="68" applyFont="1" applyFill="1" applyBorder="1" applyAlignment="1">
      <alignment horizontal="center"/>
    </xf>
    <xf numFmtId="193" fontId="15" fillId="33" borderId="20" xfId="42" applyNumberFormat="1" applyFont="1" applyFill="1" applyBorder="1" applyAlignment="1">
      <alignment horizontal="center" vertical="center"/>
    </xf>
    <xf numFmtId="193" fontId="12" fillId="33" borderId="16" xfId="42" applyNumberFormat="1" applyFont="1" applyFill="1" applyBorder="1" applyAlignment="1">
      <alignment wrapText="1"/>
    </xf>
    <xf numFmtId="193" fontId="12" fillId="33" borderId="0" xfId="42" applyNumberFormat="1" applyFont="1" applyFill="1" applyBorder="1" applyAlignment="1">
      <alignment wrapText="1"/>
    </xf>
    <xf numFmtId="193" fontId="20" fillId="33" borderId="0" xfId="42" applyNumberFormat="1" applyFont="1" applyFill="1" applyBorder="1" applyAlignment="1" applyProtection="1">
      <alignment horizontal="left" vertical="center" wrapText="1"/>
      <protection/>
    </xf>
    <xf numFmtId="193" fontId="11" fillId="33" borderId="0" xfId="65" applyNumberFormat="1" applyFont="1" applyFill="1" applyBorder="1" applyAlignment="1" applyProtection="1">
      <alignment horizontal="left" vertical="center" wrapText="1"/>
      <protection/>
    </xf>
    <xf numFmtId="0" fontId="20" fillId="33" borderId="21" xfId="65" applyFont="1" applyFill="1" applyBorder="1" applyAlignment="1" applyProtection="1">
      <alignment horizontal="left" vertical="center" wrapText="1"/>
      <protection/>
    </xf>
    <xf numFmtId="0" fontId="11" fillId="33" borderId="21" xfId="65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>
      <alignment/>
    </xf>
    <xf numFmtId="0" fontId="15" fillId="33" borderId="0" xfId="65" applyFont="1" applyFill="1" applyBorder="1" applyAlignment="1" applyProtection="1">
      <alignment horizontal="left" vertical="center" wrapText="1"/>
      <protection/>
    </xf>
    <xf numFmtId="193" fontId="15" fillId="33" borderId="20" xfId="42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193" fontId="12" fillId="33" borderId="0" xfId="42" applyNumberFormat="1" applyFont="1" applyFill="1" applyBorder="1" applyAlignment="1" applyProtection="1">
      <alignment horizontal="right" vertical="center" wrapText="1"/>
      <protection/>
    </xf>
    <xf numFmtId="193" fontId="12" fillId="33" borderId="0" xfId="42" applyNumberFormat="1" applyFont="1" applyFill="1" applyBorder="1" applyAlignment="1">
      <alignment horizontal="right"/>
    </xf>
    <xf numFmtId="193" fontId="15" fillId="33" borderId="20" xfId="0" applyNumberFormat="1" applyFont="1" applyFill="1" applyBorder="1" applyAlignment="1">
      <alignment/>
    </xf>
    <xf numFmtId="193" fontId="15" fillId="33" borderId="20" xfId="42" applyNumberFormat="1" applyFont="1" applyFill="1" applyBorder="1" applyAlignment="1">
      <alignment/>
    </xf>
    <xf numFmtId="0" fontId="15" fillId="33" borderId="20" xfId="0" applyNumberFormat="1" applyFont="1" applyFill="1" applyBorder="1" applyAlignment="1">
      <alignment horizontal="left" vertical="distributed"/>
    </xf>
    <xf numFmtId="193" fontId="12" fillId="33" borderId="20" xfId="42" applyNumberFormat="1" applyFont="1" applyFill="1" applyBorder="1" applyAlignment="1">
      <alignment horizontal="right"/>
    </xf>
    <xf numFmtId="193" fontId="12" fillId="33" borderId="20" xfId="0" applyNumberFormat="1" applyFont="1" applyFill="1" applyBorder="1" applyAlignment="1">
      <alignment/>
    </xf>
    <xf numFmtId="0" fontId="32" fillId="33" borderId="0" xfId="65" applyFont="1" applyFill="1" applyBorder="1" applyAlignment="1" applyProtection="1">
      <alignment horizontal="left" vertical="center" wrapText="1"/>
      <protection locked="0"/>
    </xf>
    <xf numFmtId="0" fontId="41" fillId="33" borderId="20" xfId="0" applyFont="1" applyFill="1" applyBorder="1" applyAlignment="1">
      <alignment horizontal="right"/>
    </xf>
    <xf numFmtId="193" fontId="12" fillId="33" borderId="20" xfId="42" applyNumberFormat="1" applyFont="1" applyFill="1" applyBorder="1" applyAlignment="1" applyProtection="1">
      <alignment horizontal="right" vertical="center" wrapText="1"/>
      <protection locked="0"/>
    </xf>
    <xf numFmtId="193" fontId="12" fillId="33" borderId="2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3" fontId="11" fillId="35" borderId="27" xfId="0" applyNumberFormat="1" applyFont="1" applyFill="1" applyBorder="1" applyAlignment="1">
      <alignment/>
    </xf>
    <xf numFmtId="193" fontId="20" fillId="35" borderId="0" xfId="42" applyNumberFormat="1" applyFont="1" applyFill="1" applyBorder="1" applyAlignment="1">
      <alignment/>
    </xf>
    <xf numFmtId="177" fontId="11" fillId="35" borderId="0" xfId="0" applyNumberFormat="1" applyFont="1" applyFill="1" applyBorder="1" applyAlignment="1">
      <alignment/>
    </xf>
    <xf numFmtId="0" fontId="45" fillId="33" borderId="0" xfId="54" applyFont="1" applyFill="1" applyBorder="1" applyAlignment="1" applyProtection="1">
      <alignment horizontal="center" wrapText="1"/>
      <protection/>
    </xf>
    <xf numFmtId="0" fontId="21" fillId="34" borderId="0" xfId="0" applyFont="1" applyFill="1" applyAlignment="1">
      <alignment/>
    </xf>
    <xf numFmtId="0" fontId="15" fillId="33" borderId="21" xfId="0" applyFont="1" applyFill="1" applyBorder="1" applyAlignment="1">
      <alignment horizontal="right" vertical="top"/>
    </xf>
    <xf numFmtId="177" fontId="20" fillId="33" borderId="0" xfId="0" applyNumberFormat="1" applyFont="1" applyFill="1" applyBorder="1" applyAlignment="1">
      <alignment/>
    </xf>
    <xf numFmtId="193" fontId="14" fillId="33" borderId="20" xfId="44" applyNumberFormat="1" applyFont="1" applyFill="1" applyBorder="1" applyAlignment="1" applyProtection="1">
      <alignment vertical="center"/>
      <protection/>
    </xf>
    <xf numFmtId="0" fontId="18" fillId="35" borderId="0" xfId="58" applyFont="1" applyFill="1" applyBorder="1">
      <alignment/>
      <protection/>
    </xf>
    <xf numFmtId="0" fontId="19" fillId="35" borderId="0" xfId="58" applyFont="1" applyFill="1">
      <alignment/>
      <protection/>
    </xf>
    <xf numFmtId="0" fontId="34" fillId="35" borderId="0" xfId="62" applyNumberFormat="1" applyFont="1" applyFill="1" applyBorder="1" applyAlignment="1" applyProtection="1">
      <alignment vertical="top"/>
      <protection/>
    </xf>
    <xf numFmtId="0" fontId="41" fillId="35" borderId="0" xfId="58" applyFont="1" applyFill="1">
      <alignment/>
      <protection/>
    </xf>
    <xf numFmtId="0" fontId="11" fillId="35" borderId="0" xfId="62" applyNumberFormat="1" applyFont="1" applyFill="1" applyBorder="1" applyAlignment="1" applyProtection="1">
      <alignment vertical="top"/>
      <protection/>
    </xf>
    <xf numFmtId="193" fontId="15" fillId="35" borderId="0" xfId="42" applyNumberFormat="1" applyFont="1" applyFill="1" applyAlignment="1">
      <alignment/>
    </xf>
    <xf numFmtId="193" fontId="15" fillId="35" borderId="0" xfId="42" applyNumberFormat="1" applyFont="1" applyFill="1" applyBorder="1" applyAlignment="1" applyProtection="1">
      <alignment vertical="top"/>
      <protection/>
    </xf>
    <xf numFmtId="193" fontId="15" fillId="33" borderId="27" xfId="42" applyNumberFormat="1" applyFont="1" applyFill="1" applyBorder="1" applyAlignment="1" applyProtection="1">
      <alignment vertical="center"/>
      <protection/>
    </xf>
    <xf numFmtId="193" fontId="41" fillId="35" borderId="0" xfId="58" applyNumberFormat="1" applyFont="1" applyFill="1">
      <alignment/>
      <protection/>
    </xf>
    <xf numFmtId="193" fontId="12" fillId="33" borderId="0" xfId="42" applyNumberFormat="1" applyFont="1" applyFill="1" applyAlignment="1">
      <alignment horizontal="right"/>
    </xf>
    <xf numFmtId="193" fontId="12" fillId="33" borderId="0" xfId="42" applyNumberFormat="1" applyFont="1" applyFill="1" applyAlignment="1">
      <alignment horizontal="right" wrapText="1"/>
    </xf>
    <xf numFmtId="193" fontId="41" fillId="33" borderId="0" xfId="42" applyNumberFormat="1" applyFont="1" applyFill="1" applyAlignment="1">
      <alignment horizontal="right"/>
    </xf>
    <xf numFmtId="193" fontId="41" fillId="33" borderId="0" xfId="42" applyNumberFormat="1" applyFont="1" applyFill="1" applyAlignment="1">
      <alignment horizontal="right" wrapText="1"/>
    </xf>
    <xf numFmtId="193" fontId="15" fillId="33" borderId="26" xfId="42" applyNumberFormat="1" applyFont="1" applyFill="1" applyBorder="1" applyAlignment="1">
      <alignment horizontal="center" wrapText="1"/>
    </xf>
    <xf numFmtId="193" fontId="15" fillId="33" borderId="0" xfId="42" applyNumberFormat="1" applyFont="1" applyFill="1" applyAlignment="1">
      <alignment horizontal="center" wrapText="1"/>
    </xf>
    <xf numFmtId="193" fontId="12" fillId="33" borderId="0" xfId="42" applyNumberFormat="1" applyFont="1" applyFill="1" applyAlignment="1">
      <alignment horizontal="center"/>
    </xf>
    <xf numFmtId="193" fontId="41" fillId="33" borderId="0" xfId="42" applyNumberFormat="1" applyFont="1" applyFill="1" applyBorder="1" applyAlignment="1">
      <alignment horizontal="right" wrapText="1"/>
    </xf>
    <xf numFmtId="0" fontId="15" fillId="33" borderId="21" xfId="0" applyFont="1" applyFill="1" applyBorder="1" applyAlignment="1">
      <alignment horizontal="center" wrapText="1"/>
    </xf>
    <xf numFmtId="193" fontId="15" fillId="33" borderId="21" xfId="42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horizontal="center" vertical="center"/>
    </xf>
    <xf numFmtId="193" fontId="15" fillId="33" borderId="0" xfId="42" applyNumberFormat="1" applyFont="1" applyFill="1" applyAlignment="1">
      <alignment horizontal="right"/>
    </xf>
    <xf numFmtId="193" fontId="15" fillId="33" borderId="0" xfId="42" applyNumberFormat="1" applyFont="1" applyFill="1" applyAlignment="1">
      <alignment horizontal="right" wrapText="1"/>
    </xf>
    <xf numFmtId="10" fontId="12" fillId="33" borderId="0" xfId="0" applyNumberFormat="1" applyFont="1" applyFill="1" applyAlignment="1">
      <alignment/>
    </xf>
    <xf numFmtId="0" fontId="15" fillId="33" borderId="21" xfId="0" applyFont="1" applyFill="1" applyBorder="1" applyAlignment="1">
      <alignment horizontal="justify" vertical="top"/>
    </xf>
    <xf numFmtId="0" fontId="12" fillId="33" borderId="0" xfId="0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/>
    </xf>
    <xf numFmtId="0" fontId="12" fillId="33" borderId="21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horizontal="center"/>
    </xf>
    <xf numFmtId="193" fontId="12" fillId="33" borderId="0" xfId="42" applyNumberFormat="1" applyFont="1" applyFill="1" applyBorder="1" applyAlignment="1">
      <alignment horizontal="left"/>
    </xf>
    <xf numFmtId="193" fontId="15" fillId="33" borderId="0" xfId="42" applyNumberFormat="1" applyFont="1" applyFill="1" applyBorder="1" applyAlignment="1">
      <alignment horizontal="left"/>
    </xf>
    <xf numFmtId="193" fontId="15" fillId="33" borderId="0" xfId="42" applyNumberFormat="1" applyFont="1" applyFill="1" applyBorder="1" applyAlignment="1">
      <alignment horizontal="center"/>
    </xf>
    <xf numFmtId="193" fontId="15" fillId="33" borderId="21" xfId="42" applyNumberFormat="1" applyFont="1" applyFill="1" applyBorder="1" applyAlignment="1">
      <alignment horizontal="left"/>
    </xf>
    <xf numFmtId="193" fontId="12" fillId="33" borderId="21" xfId="0" applyNumberFormat="1" applyFont="1" applyFill="1" applyBorder="1" applyAlignment="1">
      <alignment/>
    </xf>
    <xf numFmtId="193" fontId="12" fillId="33" borderId="21" xfId="42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right"/>
    </xf>
    <xf numFmtId="212" fontId="15" fillId="33" borderId="27" xfId="42" applyNumberFormat="1" applyFont="1" applyFill="1" applyBorder="1" applyAlignment="1">
      <alignment horizontal="right"/>
    </xf>
    <xf numFmtId="0" fontId="21" fillId="33" borderId="0" xfId="58" applyFont="1" applyFill="1" applyBorder="1">
      <alignment/>
      <protection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justify"/>
    </xf>
    <xf numFmtId="0" fontId="15" fillId="33" borderId="0" xfId="58" applyFont="1" applyFill="1">
      <alignment/>
      <protection/>
    </xf>
    <xf numFmtId="0" fontId="15" fillId="33" borderId="20" xfId="0" applyFont="1" applyFill="1" applyBorder="1" applyAlignment="1">
      <alignment horizontal="right" wrapText="1"/>
    </xf>
    <xf numFmtId="0" fontId="15" fillId="33" borderId="0" xfId="0" applyFont="1" applyFill="1" applyBorder="1" applyAlignment="1">
      <alignment horizontal="right" wrapText="1"/>
    </xf>
    <xf numFmtId="0" fontId="15" fillId="33" borderId="0" xfId="0" applyFont="1" applyFill="1" applyAlignment="1">
      <alignment horizontal="right" wrapText="1"/>
    </xf>
    <xf numFmtId="0" fontId="15" fillId="33" borderId="21" xfId="0" applyFont="1" applyFill="1" applyBorder="1" applyAlignment="1">
      <alignment horizontal="right" wrapText="1"/>
    </xf>
    <xf numFmtId="193" fontId="44" fillId="33" borderId="0" xfId="42" applyNumberFormat="1" applyFont="1" applyFill="1" applyBorder="1" applyAlignment="1">
      <alignment horizontal="justify" vertical="top" wrapText="1"/>
    </xf>
    <xf numFmtId="193" fontId="15" fillId="33" borderId="27" xfId="42" applyNumberFormat="1" applyFont="1" applyFill="1" applyBorder="1" applyAlignment="1">
      <alignment horizontal="right"/>
    </xf>
    <xf numFmtId="193" fontId="15" fillId="33" borderId="0" xfId="42" applyNumberFormat="1" applyFont="1" applyFill="1" applyBorder="1" applyAlignment="1">
      <alignment horizontal="right"/>
    </xf>
    <xf numFmtId="193" fontId="43" fillId="33" borderId="0" xfId="42" applyNumberFormat="1" applyFont="1" applyFill="1" applyAlignment="1">
      <alignment horizontal="right" wrapText="1"/>
    </xf>
    <xf numFmtId="193" fontId="44" fillId="33" borderId="27" xfId="42" applyNumberFormat="1" applyFont="1" applyFill="1" applyBorder="1" applyAlignment="1">
      <alignment horizontal="right" wrapText="1"/>
    </xf>
    <xf numFmtId="193" fontId="12" fillId="33" borderId="0" xfId="42" applyNumberFormat="1" applyFont="1" applyFill="1" applyAlignment="1">
      <alignment horizontal="justify"/>
    </xf>
    <xf numFmtId="193" fontId="12" fillId="33" borderId="0" xfId="42" applyNumberFormat="1" applyFont="1" applyFill="1" applyBorder="1" applyAlignment="1">
      <alignment horizontal="justify"/>
    </xf>
    <xf numFmtId="193" fontId="43" fillId="33" borderId="0" xfId="42" applyNumberFormat="1" applyFont="1" applyFill="1" applyAlignment="1">
      <alignment horizontal="right"/>
    </xf>
    <xf numFmtId="193" fontId="43" fillId="33" borderId="0" xfId="42" applyNumberFormat="1" applyFont="1" applyFill="1" applyBorder="1" applyAlignment="1">
      <alignment horizontal="right"/>
    </xf>
    <xf numFmtId="193" fontId="43" fillId="33" borderId="21" xfId="42" applyNumberFormat="1" applyFont="1" applyFill="1" applyBorder="1" applyAlignment="1">
      <alignment horizontal="right"/>
    </xf>
    <xf numFmtId="193" fontId="44" fillId="33" borderId="0" xfId="42" applyNumberFormat="1" applyFont="1" applyFill="1" applyAlignment="1">
      <alignment horizontal="right"/>
    </xf>
    <xf numFmtId="193" fontId="44" fillId="33" borderId="0" xfId="42" applyNumberFormat="1" applyFont="1" applyFill="1" applyBorder="1" applyAlignment="1">
      <alignment horizontal="right"/>
    </xf>
    <xf numFmtId="193" fontId="44" fillId="33" borderId="27" xfId="42" applyNumberFormat="1" applyFont="1" applyFill="1" applyBorder="1" applyAlignment="1">
      <alignment horizontal="right"/>
    </xf>
    <xf numFmtId="193" fontId="44" fillId="33" borderId="20" xfId="42" applyNumberFormat="1" applyFont="1" applyFill="1" applyBorder="1" applyAlignment="1">
      <alignment horizontal="right"/>
    </xf>
    <xf numFmtId="221" fontId="14" fillId="33" borderId="20" xfId="0" applyNumberFormat="1" applyFont="1" applyFill="1" applyBorder="1" applyAlignment="1">
      <alignment horizontal="right"/>
    </xf>
    <xf numFmtId="221" fontId="14" fillId="33" borderId="0" xfId="0" applyNumberFormat="1" applyFont="1" applyFill="1" applyBorder="1" applyAlignment="1">
      <alignment horizontal="right"/>
    </xf>
    <xf numFmtId="9" fontId="12" fillId="33" borderId="13" xfId="69" applyFont="1" applyFill="1" applyBorder="1" applyAlignment="1">
      <alignment vertical="center"/>
    </xf>
    <xf numFmtId="9" fontId="12" fillId="33" borderId="12" xfId="69" applyFont="1" applyFill="1" applyBorder="1" applyAlignment="1">
      <alignment vertical="center"/>
    </xf>
    <xf numFmtId="9" fontId="12" fillId="33" borderId="0" xfId="69" applyFont="1" applyFill="1" applyBorder="1" applyAlignment="1">
      <alignment vertical="center"/>
    </xf>
    <xf numFmtId="9" fontId="12" fillId="33" borderId="17" xfId="69" applyFont="1" applyFill="1" applyBorder="1" applyAlignment="1">
      <alignment vertical="center"/>
    </xf>
    <xf numFmtId="9" fontId="12" fillId="33" borderId="19" xfId="69" applyFont="1" applyFill="1" applyBorder="1" applyAlignment="1">
      <alignment vertical="center"/>
    </xf>
    <xf numFmtId="193" fontId="12" fillId="33" borderId="19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 wrapText="1"/>
    </xf>
    <xf numFmtId="0" fontId="15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8" fillId="35" borderId="0" xfId="54" applyFont="1" applyFill="1" applyAlignment="1" applyProtection="1">
      <alignment/>
      <protection/>
    </xf>
    <xf numFmtId="0" fontId="21" fillId="35" borderId="0" xfId="58" applyFont="1" applyFill="1">
      <alignment/>
      <protection/>
    </xf>
    <xf numFmtId="177" fontId="14" fillId="35" borderId="21" xfId="0" applyNumberFormat="1" applyFont="1" applyFill="1" applyBorder="1" applyAlignment="1">
      <alignment horizontal="right"/>
    </xf>
    <xf numFmtId="193" fontId="23" fillId="35" borderId="20" xfId="58" applyNumberFormat="1" applyFont="1" applyFill="1" applyBorder="1">
      <alignment/>
      <protection/>
    </xf>
    <xf numFmtId="0" fontId="23" fillId="35" borderId="0" xfId="58" applyFont="1" applyFill="1">
      <alignment/>
      <protection/>
    </xf>
    <xf numFmtId="43" fontId="12" fillId="35" borderId="0" xfId="58" applyNumberFormat="1" applyFont="1" applyFill="1">
      <alignment/>
      <protection/>
    </xf>
    <xf numFmtId="193" fontId="12" fillId="35" borderId="0" xfId="42" applyNumberFormat="1" applyFont="1" applyFill="1" applyAlignment="1">
      <alignment/>
    </xf>
    <xf numFmtId="0" fontId="15" fillId="35" borderId="0" xfId="58" applyFont="1" applyFill="1">
      <alignment/>
      <protection/>
    </xf>
    <xf numFmtId="0" fontId="15" fillId="35" borderId="20" xfId="58" applyFont="1" applyFill="1" applyBorder="1">
      <alignment/>
      <protection/>
    </xf>
    <xf numFmtId="0" fontId="12" fillId="35" borderId="20" xfId="58" applyFont="1" applyFill="1" applyBorder="1">
      <alignment/>
      <protection/>
    </xf>
    <xf numFmtId="193" fontId="44" fillId="35" borderId="20" xfId="42" applyNumberFormat="1" applyFont="1" applyFill="1" applyBorder="1" applyAlignment="1">
      <alignment horizontal="right"/>
    </xf>
    <xf numFmtId="0" fontId="23" fillId="35" borderId="20" xfId="58" applyFont="1" applyFill="1" applyBorder="1">
      <alignment/>
      <protection/>
    </xf>
    <xf numFmtId="193" fontId="41" fillId="35" borderId="20" xfId="58" applyNumberFormat="1" applyFont="1" applyFill="1" applyBorder="1">
      <alignment/>
      <protection/>
    </xf>
    <xf numFmtId="0" fontId="41" fillId="35" borderId="20" xfId="58" applyFont="1" applyFill="1" applyBorder="1">
      <alignment/>
      <protection/>
    </xf>
    <xf numFmtId="0" fontId="12" fillId="35" borderId="0" xfId="58" applyFont="1" applyFill="1" applyBorder="1">
      <alignment/>
      <protection/>
    </xf>
    <xf numFmtId="0" fontId="15" fillId="33" borderId="0" xfId="0" applyFont="1" applyFill="1" applyBorder="1" applyAlignment="1">
      <alignment horizontal="center" wrapText="1"/>
    </xf>
    <xf numFmtId="193" fontId="15" fillId="33" borderId="0" xfId="42" applyNumberFormat="1" applyFont="1" applyFill="1" applyBorder="1" applyAlignment="1">
      <alignment horizontal="center" wrapText="1"/>
    </xf>
    <xf numFmtId="0" fontId="20" fillId="35" borderId="0" xfId="0" applyFont="1" applyFill="1" applyAlignment="1">
      <alignment/>
    </xf>
    <xf numFmtId="193" fontId="12" fillId="35" borderId="0" xfId="42" applyNumberFormat="1" applyFont="1" applyFill="1" applyBorder="1" applyAlignment="1">
      <alignment/>
    </xf>
    <xf numFmtId="193" fontId="20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4" fillId="35" borderId="21" xfId="0" applyFont="1" applyFill="1" applyBorder="1" applyAlignment="1">
      <alignment/>
    </xf>
    <xf numFmtId="193" fontId="20" fillId="35" borderId="0" xfId="42" applyNumberFormat="1" applyFont="1" applyFill="1" applyAlignment="1">
      <alignment/>
    </xf>
    <xf numFmtId="177" fontId="11" fillId="35" borderId="0" xfId="0" applyNumberFormat="1" applyFont="1" applyFill="1" applyAlignment="1">
      <alignment/>
    </xf>
    <xf numFmtId="0" fontId="20" fillId="35" borderId="0" xfId="61" applyFont="1" applyFill="1" applyAlignment="1">
      <alignment horizontal="center"/>
      <protection/>
    </xf>
    <xf numFmtId="177" fontId="20" fillId="35" borderId="0" xfId="61" applyNumberFormat="1" applyFont="1" applyFill="1" applyAlignment="1">
      <alignment horizontal="right"/>
      <protection/>
    </xf>
    <xf numFmtId="0" fontId="20" fillId="35" borderId="0" xfId="61" applyFont="1" applyFill="1" applyBorder="1" applyAlignment="1">
      <alignment horizontal="center"/>
      <protection/>
    </xf>
    <xf numFmtId="0" fontId="34" fillId="35" borderId="0" xfId="60" applyFont="1" applyFill="1" applyBorder="1" applyAlignment="1">
      <alignment vertical="center"/>
      <protection/>
    </xf>
    <xf numFmtId="0" fontId="20" fillId="35" borderId="0" xfId="61" applyFont="1" applyFill="1">
      <alignment/>
      <protection/>
    </xf>
    <xf numFmtId="0" fontId="10" fillId="33" borderId="0" xfId="60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15" fontId="10" fillId="33" borderId="0" xfId="60" applyNumberFormat="1" applyFont="1" applyFill="1" applyBorder="1" applyAlignment="1">
      <alignment horizontal="center" vertical="center" wrapText="1"/>
      <protection/>
    </xf>
    <xf numFmtId="1" fontId="10" fillId="33" borderId="0" xfId="62" applyNumberFormat="1" applyFont="1" applyFill="1" applyBorder="1" applyAlignment="1">
      <alignment horizontal="right" vertical="center" wrapText="1"/>
      <protection/>
    </xf>
    <xf numFmtId="177" fontId="10" fillId="33" borderId="21" xfId="62" applyNumberFormat="1" applyFont="1" applyFill="1" applyBorder="1" applyAlignment="1">
      <alignment horizontal="right" vertical="center" wrapText="1"/>
      <protection/>
    </xf>
    <xf numFmtId="49" fontId="10" fillId="33" borderId="0" xfId="62" applyNumberFormat="1" applyFont="1" applyFill="1" applyBorder="1" applyAlignment="1">
      <alignment horizontal="right" vertical="center" wrapText="1"/>
      <protection/>
    </xf>
    <xf numFmtId="177" fontId="10" fillId="33" borderId="0" xfId="62" applyNumberFormat="1" applyFont="1" applyFill="1" applyBorder="1" applyAlignment="1">
      <alignment horizontal="right" vertical="center" wrapText="1"/>
      <protection/>
    </xf>
    <xf numFmtId="0" fontId="10" fillId="33" borderId="0" xfId="61" applyFont="1" applyFill="1" applyBorder="1" applyAlignment="1">
      <alignment vertical="top" wrapText="1"/>
      <protection/>
    </xf>
    <xf numFmtId="0" fontId="9" fillId="33" borderId="0" xfId="61" applyFont="1" applyFill="1" applyBorder="1" applyAlignment="1">
      <alignment vertical="top" wrapText="1"/>
      <protection/>
    </xf>
    <xf numFmtId="0" fontId="11" fillId="33" borderId="0" xfId="61" applyFont="1" applyFill="1" applyBorder="1" applyAlignment="1">
      <alignment vertical="top" wrapText="1"/>
      <protection/>
    </xf>
    <xf numFmtId="0" fontId="9" fillId="33" borderId="0" xfId="61" applyFont="1" applyFill="1" applyBorder="1" applyAlignment="1">
      <alignment vertical="top"/>
      <protection/>
    </xf>
    <xf numFmtId="0" fontId="30" fillId="35" borderId="21" xfId="0" applyFont="1" applyFill="1" applyBorder="1" applyAlignment="1">
      <alignment/>
    </xf>
    <xf numFmtId="0" fontId="11" fillId="33" borderId="0" xfId="61" applyFont="1" applyFill="1" applyBorder="1" applyAlignment="1">
      <alignment horizontal="center"/>
      <protection/>
    </xf>
    <xf numFmtId="177" fontId="11" fillId="33" borderId="0" xfId="61" applyNumberFormat="1" applyFont="1" applyFill="1" applyBorder="1" applyAlignment="1">
      <alignment horizontal="right"/>
      <protection/>
    </xf>
    <xf numFmtId="0" fontId="44" fillId="35" borderId="0" xfId="58" applyFont="1" applyFill="1" applyBorder="1" applyAlignment="1">
      <alignment horizontal="right"/>
      <protection/>
    </xf>
    <xf numFmtId="0" fontId="23" fillId="35" borderId="0" xfId="58" applyFont="1" applyFill="1" applyBorder="1" applyAlignment="1">
      <alignment horizontal="right"/>
      <protection/>
    </xf>
    <xf numFmtId="0" fontId="37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200" fontId="14" fillId="33" borderId="0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33" fillId="33" borderId="0" xfId="0" applyFont="1" applyFill="1" applyBorder="1" applyAlignment="1">
      <alignment horizontal="right" vertical="center"/>
    </xf>
    <xf numFmtId="0" fontId="18" fillId="33" borderId="0" xfId="60" applyNumberFormat="1" applyFont="1" applyFill="1" applyBorder="1" applyAlignment="1">
      <alignment horizontal="center" vertical="center"/>
      <protection/>
    </xf>
    <xf numFmtId="0" fontId="30" fillId="33" borderId="0" xfId="0" applyFont="1" applyFill="1" applyBorder="1" applyAlignment="1">
      <alignment horizontal="right" vertical="center"/>
    </xf>
    <xf numFmtId="14" fontId="37" fillId="33" borderId="16" xfId="0" applyNumberFormat="1" applyFont="1" applyFill="1" applyBorder="1" applyAlignment="1">
      <alignment horizontal="right" vertical="center"/>
    </xf>
    <xf numFmtId="0" fontId="37" fillId="33" borderId="2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0" fontId="21" fillId="33" borderId="21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left"/>
    </xf>
    <xf numFmtId="0" fontId="35" fillId="33" borderId="0" xfId="60" applyFont="1" applyFill="1" applyBorder="1" applyAlignment="1">
      <alignment horizontal="center" vertical="center"/>
      <protection/>
    </xf>
    <xf numFmtId="0" fontId="37" fillId="33" borderId="16" xfId="0" applyFont="1" applyFill="1" applyBorder="1" applyAlignment="1">
      <alignment horizontal="right" vertical="center"/>
    </xf>
    <xf numFmtId="0" fontId="13" fillId="33" borderId="21" xfId="60" applyFont="1" applyFill="1" applyBorder="1" applyAlignment="1">
      <alignment horizontal="center" vertical="center"/>
      <protection/>
    </xf>
    <xf numFmtId="177" fontId="24" fillId="33" borderId="0" xfId="61" applyNumberFormat="1" applyFont="1" applyFill="1" applyAlignment="1">
      <alignment horizontal="center"/>
      <protection/>
    </xf>
    <xf numFmtId="0" fontId="24" fillId="33" borderId="0" xfId="61" applyFont="1" applyFill="1" applyBorder="1" applyAlignment="1">
      <alignment horizontal="center"/>
      <protection/>
    </xf>
    <xf numFmtId="0" fontId="13" fillId="33" borderId="16" xfId="60" applyFont="1" applyFill="1" applyBorder="1" applyAlignment="1">
      <alignment horizontal="right" vertical="center"/>
      <protection/>
    </xf>
    <xf numFmtId="193" fontId="24" fillId="33" borderId="0" xfId="62" applyNumberFormat="1" applyFont="1" applyFill="1" applyBorder="1" applyAlignment="1" applyProtection="1">
      <alignment horizontal="center" vertical="center"/>
      <protection/>
    </xf>
    <xf numFmtId="193" fontId="33" fillId="33" borderId="0" xfId="44" applyNumberFormat="1" applyFont="1" applyFill="1" applyBorder="1" applyAlignment="1" applyProtection="1">
      <alignment horizontal="center" vertical="center"/>
      <protection/>
    </xf>
    <xf numFmtId="0" fontId="13" fillId="33" borderId="16" xfId="60" applyFont="1" applyFill="1" applyBorder="1" applyAlignment="1">
      <alignment horizontal="center" vertical="center"/>
      <protection/>
    </xf>
    <xf numFmtId="0" fontId="32" fillId="0" borderId="16" xfId="58" applyFont="1" applyBorder="1">
      <alignment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2" fillId="33" borderId="0" xfId="58" applyFont="1" applyFill="1" applyBorder="1" applyAlignment="1">
      <alignment horizontal="left" vertical="center"/>
      <protection/>
    </xf>
    <xf numFmtId="0" fontId="12" fillId="33" borderId="0" xfId="62" applyNumberFormat="1" applyFont="1" applyFill="1" applyBorder="1" applyAlignment="1" applyProtection="1">
      <alignment/>
      <protection/>
    </xf>
    <xf numFmtId="0" fontId="12" fillId="33" borderId="0" xfId="58" applyFont="1" applyFill="1" applyBorder="1" applyAlignment="1">
      <alignment/>
      <protection/>
    </xf>
    <xf numFmtId="0" fontId="15" fillId="33" borderId="0" xfId="62" applyNumberFormat="1" applyFont="1" applyFill="1" applyBorder="1" applyAlignment="1" applyProtection="1">
      <alignment horizontal="center" vertical="center" wrapText="1"/>
      <protection/>
    </xf>
    <xf numFmtId="0" fontId="12" fillId="33" borderId="0" xfId="58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right" vertical="center"/>
      <protection/>
    </xf>
    <xf numFmtId="193" fontId="30" fillId="33" borderId="0" xfId="44" applyNumberFormat="1" applyFont="1" applyFill="1" applyBorder="1" applyAlignment="1" applyProtection="1">
      <alignment horizontal="center" vertical="center"/>
      <protection/>
    </xf>
    <xf numFmtId="0" fontId="15" fillId="35" borderId="20" xfId="58" applyFont="1" applyFill="1" applyBorder="1" applyAlignment="1">
      <alignment horizontal="center"/>
      <protection/>
    </xf>
    <xf numFmtId="0" fontId="23" fillId="35" borderId="20" xfId="58" applyFont="1" applyFill="1" applyBorder="1" applyAlignment="1">
      <alignment horizontal="center"/>
      <protection/>
    </xf>
    <xf numFmtId="0" fontId="12" fillId="35" borderId="0" xfId="0" applyFont="1" applyFill="1" applyBorder="1" applyAlignment="1">
      <alignment horizontal="left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vertical="center"/>
    </xf>
    <xf numFmtId="193" fontId="33" fillId="33" borderId="0" xfId="65" applyNumberFormat="1" applyFont="1" applyFill="1" applyBorder="1" applyAlignment="1" applyProtection="1">
      <alignment horizontal="right"/>
      <protection locked="0"/>
    </xf>
    <xf numFmtId="0" fontId="30" fillId="33" borderId="0" xfId="65" applyNumberFormat="1" applyFont="1" applyFill="1" applyBorder="1" applyAlignment="1" applyProtection="1">
      <alignment horizontal="right" vertical="center"/>
      <protection hidden="1"/>
    </xf>
    <xf numFmtId="0" fontId="30" fillId="33" borderId="0" xfId="0" applyFont="1" applyFill="1" applyAlignment="1">
      <alignment horizontal="right"/>
    </xf>
    <xf numFmtId="0" fontId="33" fillId="33" borderId="0" xfId="65" applyFont="1" applyFill="1" applyBorder="1" applyAlignment="1" applyProtection="1">
      <alignment horizontal="right" vertical="center"/>
      <protection hidden="1"/>
    </xf>
    <xf numFmtId="0" fontId="1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4" fillId="33" borderId="0" xfId="65" applyFont="1" applyFill="1" applyBorder="1" applyAlignment="1" applyProtection="1">
      <alignment horizontal="center" vertical="center" wrapText="1"/>
      <protection hidden="1"/>
    </xf>
    <xf numFmtId="49" fontId="21" fillId="33" borderId="0" xfId="65" applyNumberFormat="1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1" fillId="33" borderId="0" xfId="58" applyFont="1" applyFill="1" applyBorder="1" applyAlignment="1">
      <alignment horizontal="left"/>
      <protection/>
    </xf>
    <xf numFmtId="0" fontId="15" fillId="33" borderId="0" xfId="58" applyFont="1" applyFill="1" applyBorder="1" applyAlignment="1">
      <alignment horizontal="center"/>
      <protection/>
    </xf>
    <xf numFmtId="0" fontId="15" fillId="33" borderId="0" xfId="58" applyFont="1" applyFill="1" applyBorder="1" applyAlignment="1">
      <alignment horizontal="left"/>
      <protection/>
    </xf>
    <xf numFmtId="0" fontId="12" fillId="33" borderId="0" xfId="58" applyFont="1" applyFill="1" applyBorder="1" applyAlignment="1">
      <alignment horizontal="left"/>
      <protection/>
    </xf>
    <xf numFmtId="0" fontId="12" fillId="33" borderId="0" xfId="58" applyFont="1" applyFill="1" applyBorder="1" applyAlignment="1">
      <alignment horizontal="left" wrapText="1"/>
      <protection/>
    </xf>
    <xf numFmtId="0" fontId="22" fillId="33" borderId="0" xfId="0" applyFont="1" applyFill="1" applyAlignment="1">
      <alignment horizontal="right"/>
    </xf>
    <xf numFmtId="0" fontId="23" fillId="33" borderId="0" xfId="0" applyFont="1" applyFill="1" applyAlignment="1">
      <alignment horizontal="right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indent="3"/>
    </xf>
    <xf numFmtId="0" fontId="15" fillId="33" borderId="0" xfId="0" applyFont="1" applyFill="1" applyBorder="1" applyAlignment="1">
      <alignment horizontal="left"/>
    </xf>
    <xf numFmtId="0" fontId="2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14" fillId="33" borderId="0" xfId="58" applyFont="1" applyFill="1" applyBorder="1" applyAlignment="1">
      <alignment horizontal="center"/>
      <protection/>
    </xf>
    <xf numFmtId="14" fontId="15" fillId="33" borderId="0" xfId="58" applyNumberFormat="1" applyFont="1" applyFill="1" applyBorder="1" applyAlignment="1">
      <alignment horizontal="center"/>
      <protection/>
    </xf>
    <xf numFmtId="0" fontId="12" fillId="33" borderId="0" xfId="58" applyFont="1" applyFill="1" applyBorder="1" applyAlignment="1">
      <alignment horizontal="center"/>
      <protection/>
    </xf>
    <xf numFmtId="177" fontId="12" fillId="33" borderId="0" xfId="58" applyNumberFormat="1" applyFont="1" applyFill="1" applyBorder="1" applyAlignment="1">
      <alignment horizontal="center"/>
      <protection/>
    </xf>
    <xf numFmtId="177" fontId="15" fillId="33" borderId="0" xfId="58" applyNumberFormat="1" applyFont="1" applyFill="1" applyBorder="1" applyAlignment="1">
      <alignment horizontal="center"/>
      <protection/>
    </xf>
    <xf numFmtId="0" fontId="15" fillId="33" borderId="21" xfId="0" applyFont="1" applyFill="1" applyBorder="1" applyAlignment="1">
      <alignment horizontal="center" vertical="top" wrapText="1"/>
    </xf>
    <xf numFmtId="193" fontId="23" fillId="33" borderId="0" xfId="42" applyNumberFormat="1" applyFont="1" applyFill="1" applyAlignment="1">
      <alignment horizontal="right"/>
    </xf>
    <xf numFmtId="193" fontId="23" fillId="33" borderId="0" xfId="42" applyNumberFormat="1" applyFont="1" applyFill="1" applyAlignment="1">
      <alignment horizontal="center"/>
    </xf>
    <xf numFmtId="193" fontId="23" fillId="33" borderId="0" xfId="42" applyNumberFormat="1" applyFont="1" applyFill="1" applyAlignment="1">
      <alignment horizontal="right"/>
    </xf>
    <xf numFmtId="0" fontId="12" fillId="33" borderId="0" xfId="0" applyFont="1" applyFill="1" applyBorder="1" applyAlignment="1">
      <alignment horizontal="left" wrapText="1"/>
    </xf>
    <xf numFmtId="0" fontId="15" fillId="33" borderId="0" xfId="0" applyFont="1" applyFill="1" applyAlignment="1">
      <alignment horizontal="left"/>
    </xf>
    <xf numFmtId="0" fontId="12" fillId="33" borderId="0" xfId="0" applyFont="1" applyFill="1" applyAlignment="1">
      <alignment horizontal="justify"/>
    </xf>
    <xf numFmtId="0" fontId="12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left" wrapText="1"/>
    </xf>
    <xf numFmtId="0" fontId="49" fillId="33" borderId="0" xfId="58" applyFont="1" applyFill="1" applyAlignment="1">
      <alignment horizontal="center"/>
      <protection/>
    </xf>
    <xf numFmtId="0" fontId="15" fillId="33" borderId="12" xfId="58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left" wrapText="1"/>
      <protection/>
    </xf>
    <xf numFmtId="0" fontId="14" fillId="33" borderId="0" xfId="0" applyFont="1" applyFill="1" applyAlignment="1">
      <alignment horizontal="left"/>
    </xf>
    <xf numFmtId="0" fontId="15" fillId="33" borderId="21" xfId="0" applyFont="1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0" fontId="15" fillId="33" borderId="2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-1" xfId="59"/>
    <cellStyle name="Normal_BAL" xfId="60"/>
    <cellStyle name="Normal_Financial statements 2000 Alcomet" xfId="61"/>
    <cellStyle name="Normal_Financial statements_bg model 2002" xfId="62"/>
    <cellStyle name="Normal_P&amp;L" xfId="63"/>
    <cellStyle name="Normal_P&amp;L_Financial statements_bg model 2002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Desktop\GFO2012\GFO_MSS_2011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Desktop\GFO\GFO_MSS_2011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Всеобхватен доход"/>
      <sheetName val="Баланс"/>
      <sheetName val="ОПП"/>
      <sheetName val="СК"/>
      <sheetName val="Данъци"/>
      <sheetName val="ДМА"/>
      <sheetName val="И имоти"/>
      <sheetName val="ДНА"/>
      <sheetName val="вземания"/>
      <sheetName val="Мат запаси"/>
      <sheetName val="Пари"/>
      <sheetName val=" осн капитал"/>
      <sheetName val="задължения"/>
      <sheetName val="фин задълж"/>
      <sheetName val="Провизии"/>
      <sheetName val="Активи и пасиви за продажба"/>
      <sheetName val="фин активи и пасиви"/>
      <sheetName val="Инвестиции"/>
      <sheetName val="приходи"/>
      <sheetName val="Pазходи"/>
      <sheetName val="Фин Pазх и прих"/>
      <sheetName val="договори за строителство"/>
      <sheetName val="Свързани лица"/>
      <sheetName val="Доходи ръководство"/>
      <sheetName val="Печалба на акция"/>
      <sheetName val="Доход на акция1"/>
      <sheetName val="Условни активи и пасиви"/>
      <sheetName val="Лихвен Риск"/>
      <sheetName val="Ликвиден Риск"/>
      <sheetName val="Валутен Риск"/>
      <sheetName val="Коефициенти"/>
    </sheetNames>
    <sheetDataSet>
      <sheetData sheetId="0">
        <row r="3">
          <cell r="B3" t="str">
            <v>" ДУПНИЦА - ТАБАК " АД</v>
          </cell>
        </row>
        <row r="23">
          <cell r="G23">
            <v>41274</v>
          </cell>
        </row>
        <row r="40">
          <cell r="A40" t="str">
            <v>Венчо Бачев</v>
          </cell>
          <cell r="F40" t="str">
            <v>Елена Васева</v>
          </cell>
        </row>
        <row r="46">
          <cell r="C46" t="str">
            <v>Валери Петков</v>
          </cell>
        </row>
        <row r="50">
          <cell r="C50" t="str">
            <v>София, 28 февруари 2013 г.</v>
          </cell>
        </row>
      </sheetData>
      <sheetData sheetId="1">
        <row r="1">
          <cell r="B1" t="str">
            <v>" ДУПНИЦА - ТАБАК " АД</v>
          </cell>
        </row>
        <row r="2">
          <cell r="F2">
            <v>41274</v>
          </cell>
        </row>
        <row r="5">
          <cell r="F5" t="str">
            <v>2012 г.</v>
          </cell>
          <cell r="H5" t="str">
            <v>2011 г.</v>
          </cell>
        </row>
        <row r="43">
          <cell r="B43" t="str">
            <v>Приложенията и пояснителните сведения представляват неразделна част от финансовия отчет</v>
          </cell>
        </row>
        <row r="46">
          <cell r="B46" t="str">
            <v>Венчо Бачев</v>
          </cell>
        </row>
        <row r="49">
          <cell r="B49" t="str">
            <v>Елена Васева</v>
          </cell>
        </row>
        <row r="52">
          <cell r="B52" t="str">
            <v>Валери Петков</v>
          </cell>
        </row>
        <row r="54">
          <cell r="B54" t="str">
            <v>София, 28 февруари 2013 г.</v>
          </cell>
        </row>
      </sheetData>
      <sheetData sheetId="2">
        <row r="20">
          <cell r="A20" t="str">
            <v>Приложенията и пояснителните сведения представляват неразделна част от финансовия отчет</v>
          </cell>
        </row>
      </sheetData>
      <sheetData sheetId="3">
        <row r="2">
          <cell r="A2" t="str">
            <v>" ДУПНИЦА - ТАБАК " АД</v>
          </cell>
        </row>
        <row r="3">
          <cell r="E3">
            <v>41274</v>
          </cell>
        </row>
        <row r="6">
          <cell r="E6" t="str">
            <v>2012 г.</v>
          </cell>
          <cell r="G6" t="str">
            <v>2011 г.</v>
          </cell>
        </row>
        <row r="22">
          <cell r="C22">
            <v>16</v>
          </cell>
          <cell r="E22">
            <v>6</v>
          </cell>
          <cell r="G22">
            <v>189</v>
          </cell>
        </row>
        <row r="58">
          <cell r="A58" t="str">
            <v>Венчо Бачев</v>
          </cell>
        </row>
        <row r="61">
          <cell r="A61" t="str">
            <v>Елена Васева</v>
          </cell>
        </row>
        <row r="64">
          <cell r="A64" t="str">
            <v>Валери Петков</v>
          </cell>
        </row>
        <row r="66">
          <cell r="A66" t="str">
            <v>София, 28 февруари 2013 г.</v>
          </cell>
        </row>
      </sheetData>
      <sheetData sheetId="6">
        <row r="2">
          <cell r="B2">
            <v>10</v>
          </cell>
        </row>
      </sheetData>
      <sheetData sheetId="7">
        <row r="2">
          <cell r="B2">
            <v>11</v>
          </cell>
        </row>
        <row r="22">
          <cell r="Q22">
            <v>-244</v>
          </cell>
        </row>
        <row r="25">
          <cell r="Q25">
            <v>-244</v>
          </cell>
        </row>
      </sheetData>
      <sheetData sheetId="8">
        <row r="22">
          <cell r="H22">
            <v>0</v>
          </cell>
        </row>
        <row r="26">
          <cell r="H26">
            <v>0</v>
          </cell>
        </row>
      </sheetData>
      <sheetData sheetId="9">
        <row r="18">
          <cell r="G18">
            <v>0</v>
          </cell>
        </row>
        <row r="21">
          <cell r="G21">
            <v>0</v>
          </cell>
        </row>
      </sheetData>
      <sheetData sheetId="11">
        <row r="2">
          <cell r="B2">
            <v>15</v>
          </cell>
        </row>
      </sheetData>
      <sheetData sheetId="20">
        <row r="2">
          <cell r="B2">
            <v>3</v>
          </cell>
        </row>
      </sheetData>
      <sheetData sheetId="21">
        <row r="2">
          <cell r="B2">
            <v>4</v>
          </cell>
        </row>
        <row r="18">
          <cell r="B18">
            <v>5</v>
          </cell>
        </row>
        <row r="36">
          <cell r="B36">
            <v>6</v>
          </cell>
        </row>
        <row r="44">
          <cell r="B44">
            <v>7</v>
          </cell>
        </row>
      </sheetData>
      <sheetData sheetId="22">
        <row r="2">
          <cell r="B2">
            <v>8</v>
          </cell>
        </row>
        <row r="12">
          <cell r="B12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Всеобхватен доход"/>
      <sheetName val="Баланс"/>
      <sheetName val="ОПП"/>
      <sheetName val="СК"/>
      <sheetName val="Данъци"/>
      <sheetName val="ДМА"/>
      <sheetName val="И имоти"/>
      <sheetName val="ДНА"/>
      <sheetName val="вземания"/>
      <sheetName val="Мат запаси"/>
      <sheetName val="Пари"/>
      <sheetName val=" осн капитал"/>
      <sheetName val="задължения"/>
      <sheetName val="фин задълж"/>
      <sheetName val="Провизии"/>
      <sheetName val="Активи и пасиви за продажба"/>
      <sheetName val="фин активи и пасиви"/>
      <sheetName val="Инвестиции"/>
      <sheetName val="приходи"/>
      <sheetName val="Pазходи"/>
      <sheetName val="Фин Pазх и прих"/>
      <sheetName val="договори за строителство"/>
      <sheetName val="Свързани лица"/>
      <sheetName val="Доходи ръководство"/>
      <sheetName val="Печалба на акция"/>
      <sheetName val="Доход на акция1"/>
      <sheetName val="Условни активи и пасиви"/>
      <sheetName val="Лихвен Риск"/>
      <sheetName val="Ликвиден Риск"/>
      <sheetName val="Валутен Риск"/>
      <sheetName val="Коефициенти"/>
    </sheetNames>
    <sheetDataSet>
      <sheetData sheetId="3">
        <row r="6">
          <cell r="E6" t="str">
            <v>2012 г.</v>
          </cell>
          <cell r="G6" t="str">
            <v>2011 г.</v>
          </cell>
        </row>
        <row r="28">
          <cell r="E28">
            <v>536</v>
          </cell>
          <cell r="G28">
            <v>536</v>
          </cell>
        </row>
        <row r="30">
          <cell r="E30">
            <v>0</v>
          </cell>
          <cell r="G30">
            <v>0</v>
          </cell>
        </row>
        <row r="31">
          <cell r="E31">
            <v>8617</v>
          </cell>
          <cell r="G31">
            <v>8617</v>
          </cell>
        </row>
        <row r="32">
          <cell r="E32">
            <v>0</v>
          </cell>
          <cell r="G32">
            <v>0</v>
          </cell>
        </row>
        <row r="33">
          <cell r="E33">
            <v>1992</v>
          </cell>
          <cell r="G33">
            <v>764</v>
          </cell>
        </row>
        <row r="34">
          <cell r="E34">
            <v>-323</v>
          </cell>
          <cell r="G34">
            <v>16</v>
          </cell>
        </row>
        <row r="60">
          <cell r="A60" t="str">
            <v>Съставител:</v>
          </cell>
        </row>
        <row r="63">
          <cell r="A63" t="str">
            <v>Заверил:</v>
          </cell>
        </row>
        <row r="66">
          <cell r="A66" t="str">
            <v>София, 28 февруари 2013 г.</v>
          </cell>
        </row>
      </sheetData>
      <sheetData sheetId="4">
        <row r="1">
          <cell r="A1" t="str">
            <v>" ДУПНИЦА - ТАБАК " АД</v>
          </cell>
        </row>
        <row r="2">
          <cell r="D2">
            <v>41274</v>
          </cell>
        </row>
        <row r="46">
          <cell r="A46" t="str">
            <v>Приложенията и пояснителните сведения представляват неразделна част от финансовия отчет</v>
          </cell>
        </row>
        <row r="48">
          <cell r="A48" t="str">
            <v>Представляващи:</v>
          </cell>
        </row>
        <row r="49">
          <cell r="A49" t="str">
            <v>Венчо Бачев</v>
          </cell>
        </row>
        <row r="52">
          <cell r="A52" t="str">
            <v>Елена Васева</v>
          </cell>
        </row>
        <row r="55">
          <cell r="A55" t="str">
            <v>Валери Петков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30">
      <selection activeCell="A46" sqref="A46:IV46"/>
    </sheetView>
  </sheetViews>
  <sheetFormatPr defaultColWidth="4.57421875" defaultRowHeight="12.75"/>
  <cols>
    <col min="1" max="2" width="9.140625" style="2" customWidth="1"/>
    <col min="3" max="3" width="7.8515625" style="2" customWidth="1"/>
    <col min="4" max="4" width="11.57421875" style="2" customWidth="1"/>
    <col min="5" max="5" width="7.7109375" style="2" customWidth="1"/>
    <col min="6" max="6" width="9.14062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666" t="s">
        <v>501</v>
      </c>
      <c r="C3" s="666"/>
      <c r="D3" s="666"/>
      <c r="E3" s="666"/>
      <c r="F3" s="666"/>
      <c r="G3" s="666"/>
      <c r="H3" s="360"/>
      <c r="I3" s="357"/>
      <c r="J3" s="3"/>
    </row>
    <row r="4" spans="1:13" ht="12.75" customHeight="1">
      <c r="A4" s="1"/>
      <c r="B4" s="360"/>
      <c r="C4" s="360"/>
      <c r="D4" s="360"/>
      <c r="E4" s="360"/>
      <c r="F4" s="360"/>
      <c r="G4" s="360"/>
      <c r="H4" s="360"/>
      <c r="I4" s="357"/>
      <c r="J4" s="3"/>
      <c r="M4" s="546"/>
    </row>
    <row r="5" spans="1:10" ht="12.75" customHeight="1">
      <c r="A5" s="1"/>
      <c r="B5" s="360"/>
      <c r="C5" s="360"/>
      <c r="D5" s="360"/>
      <c r="E5" s="360"/>
      <c r="F5" s="360"/>
      <c r="G5" s="360"/>
      <c r="H5" s="360"/>
      <c r="I5" s="357"/>
      <c r="J5" s="3"/>
    </row>
    <row r="6" spans="1:12" ht="26.25">
      <c r="A6" s="1"/>
      <c r="B6" s="360"/>
      <c r="C6" s="360"/>
      <c r="D6" s="360"/>
      <c r="E6" s="360"/>
      <c r="F6" s="360"/>
      <c r="G6" s="360"/>
      <c r="H6" s="360"/>
      <c r="I6" s="357"/>
      <c r="J6" s="1"/>
      <c r="L6" s="619" t="s">
        <v>496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620" t="s">
        <v>497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620" t="s">
        <v>498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672" t="s">
        <v>372</v>
      </c>
      <c r="B21" s="672"/>
      <c r="C21" s="672"/>
      <c r="D21" s="672"/>
      <c r="E21" s="672"/>
      <c r="F21" s="672"/>
      <c r="G21" s="672"/>
      <c r="H21" s="672"/>
      <c r="I21" s="672"/>
      <c r="J21" s="618"/>
    </row>
    <row r="22" spans="1:10" ht="15.75" customHeight="1">
      <c r="A22" s="672"/>
      <c r="B22" s="672"/>
      <c r="C22" s="672"/>
      <c r="D22" s="672"/>
      <c r="E22" s="672"/>
      <c r="F22" s="672"/>
      <c r="G22" s="672"/>
      <c r="H22" s="672"/>
      <c r="I22" s="672"/>
      <c r="J22" s="618"/>
    </row>
    <row r="23" spans="1:10" ht="21">
      <c r="A23" s="349"/>
      <c r="B23" s="349"/>
      <c r="C23" s="350" t="s">
        <v>373</v>
      </c>
      <c r="D23" s="351"/>
      <c r="E23" s="351"/>
      <c r="F23" s="351"/>
      <c r="G23" s="352">
        <v>41274</v>
      </c>
      <c r="H23" s="349"/>
      <c r="I23" s="349"/>
      <c r="J23" s="349"/>
    </row>
    <row r="24" spans="1:10" ht="26.25" customHeight="1">
      <c r="A24" s="349"/>
      <c r="B24" s="670" t="s">
        <v>111</v>
      </c>
      <c r="C24" s="670"/>
      <c r="D24" s="670"/>
      <c r="E24" s="670"/>
      <c r="F24" s="670"/>
      <c r="G24" s="670"/>
      <c r="H24" s="670"/>
      <c r="I24" s="358"/>
      <c r="J24" s="349"/>
    </row>
    <row r="25" spans="1:10" ht="12.75" customHeight="1">
      <c r="A25" s="1"/>
      <c r="B25" s="670"/>
      <c r="C25" s="670"/>
      <c r="D25" s="670"/>
      <c r="E25" s="670"/>
      <c r="F25" s="670"/>
      <c r="G25" s="670"/>
      <c r="H25" s="670"/>
      <c r="I25" s="358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">
      <c r="A27" s="1"/>
      <c r="B27" s="670"/>
      <c r="C27" s="670"/>
      <c r="D27" s="670"/>
      <c r="E27" s="670"/>
      <c r="F27" s="670"/>
      <c r="G27" s="670"/>
      <c r="H27" s="670"/>
      <c r="I27" s="358"/>
      <c r="J27" s="353"/>
    </row>
    <row r="28" spans="1:10" ht="21">
      <c r="A28" s="1"/>
      <c r="B28" s="670"/>
      <c r="C28" s="670"/>
      <c r="D28" s="670"/>
      <c r="E28" s="670"/>
      <c r="F28" s="670"/>
      <c r="G28" s="670"/>
      <c r="H28" s="670"/>
      <c r="I28" s="358"/>
      <c r="J28" s="353"/>
    </row>
    <row r="29" spans="1:10" ht="21">
      <c r="A29" s="1"/>
      <c r="B29" s="670"/>
      <c r="C29" s="670"/>
      <c r="D29" s="670"/>
      <c r="E29" s="670"/>
      <c r="F29" s="670"/>
      <c r="G29" s="670"/>
      <c r="H29" s="670"/>
      <c r="I29" s="358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667" t="s">
        <v>236</v>
      </c>
      <c r="B38" s="667"/>
      <c r="C38" s="667"/>
      <c r="D38" s="667"/>
      <c r="E38" s="1"/>
      <c r="F38" s="667" t="s">
        <v>13</v>
      </c>
      <c r="G38" s="667"/>
      <c r="H38" s="667"/>
      <c r="I38" s="667"/>
      <c r="J38" s="359"/>
    </row>
    <row r="39" spans="1:10" ht="12.75">
      <c r="A39" s="1"/>
      <c r="B39" s="1"/>
      <c r="C39" s="1"/>
      <c r="D39" s="1"/>
      <c r="E39" s="1"/>
      <c r="F39" s="4"/>
      <c r="G39" s="4"/>
      <c r="H39" s="4"/>
      <c r="I39" s="4"/>
      <c r="J39" s="4"/>
    </row>
    <row r="40" spans="1:10" ht="15">
      <c r="A40" s="671" t="s">
        <v>503</v>
      </c>
      <c r="B40" s="671"/>
      <c r="C40" s="671"/>
      <c r="D40" s="671"/>
      <c r="E40" s="1"/>
      <c r="F40" s="671" t="s">
        <v>504</v>
      </c>
      <c r="G40" s="671"/>
      <c r="H40" s="671"/>
      <c r="I40" s="671"/>
      <c r="J40" s="244"/>
    </row>
    <row r="41" spans="1:10" ht="15">
      <c r="A41" s="671"/>
      <c r="B41" s="671"/>
      <c r="C41" s="671"/>
      <c r="D41" s="671"/>
      <c r="E41" s="1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1"/>
      <c r="F42" s="5"/>
      <c r="G42" s="5"/>
      <c r="H42" s="5"/>
      <c r="I42" s="5"/>
      <c r="J42" s="5"/>
    </row>
    <row r="43" spans="1:10" ht="15">
      <c r="A43" s="667"/>
      <c r="B43" s="667"/>
      <c r="C43" s="667"/>
      <c r="D43" s="667"/>
      <c r="E43" s="1"/>
      <c r="F43" s="359"/>
      <c r="G43" s="359"/>
      <c r="H43" s="359"/>
      <c r="I43" s="359"/>
      <c r="J43" s="359"/>
    </row>
    <row r="44" spans="1:10" ht="15" hidden="1">
      <c r="A44" s="354"/>
      <c r="B44" s="354"/>
      <c r="C44" s="354"/>
      <c r="D44" s="667" t="s">
        <v>36</v>
      </c>
      <c r="E44" s="667"/>
      <c r="F44" s="667"/>
      <c r="G44" s="354"/>
      <c r="H44" s="354"/>
      <c r="I44" s="354"/>
      <c r="J44" s="35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" hidden="1">
      <c r="A46" s="5"/>
      <c r="B46" s="5"/>
      <c r="C46" s="667" t="s">
        <v>329</v>
      </c>
      <c r="D46" s="667"/>
      <c r="E46" s="667"/>
      <c r="F46" s="667"/>
      <c r="G46" s="667"/>
      <c r="H46" s="5"/>
      <c r="I46" s="5"/>
      <c r="J46" s="5"/>
    </row>
    <row r="47" spans="1:10" ht="15">
      <c r="A47" s="355"/>
      <c r="B47" s="355"/>
      <c r="C47" s="355"/>
      <c r="D47" s="356"/>
      <c r="E47" s="356"/>
      <c r="F47" s="356"/>
      <c r="G47" s="355"/>
      <c r="H47" s="355"/>
      <c r="I47" s="355"/>
      <c r="J47" s="355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668" t="s">
        <v>505</v>
      </c>
      <c r="D50" s="668"/>
      <c r="E50" s="668"/>
      <c r="F50" s="668"/>
      <c r="G50" s="668"/>
      <c r="H50" s="4"/>
      <c r="I50" s="4"/>
      <c r="J50" s="4"/>
    </row>
    <row r="51" spans="1:10" ht="12.75" customHeight="1">
      <c r="A51" s="4"/>
      <c r="B51" s="4"/>
      <c r="C51" s="669"/>
      <c r="D51" s="669"/>
      <c r="E51" s="669"/>
      <c r="F51" s="669"/>
      <c r="G51" s="669"/>
      <c r="H51" s="4"/>
      <c r="I51" s="4"/>
      <c r="J51" s="4"/>
    </row>
    <row r="52" spans="1:10" ht="15">
      <c r="A52" s="1"/>
      <c r="B52" s="1"/>
      <c r="C52" s="4"/>
      <c r="D52" s="4"/>
      <c r="E52" s="669"/>
      <c r="F52" s="669"/>
      <c r="G52" s="669"/>
      <c r="H52" s="669"/>
      <c r="I52" s="669"/>
      <c r="J52" s="1"/>
    </row>
  </sheetData>
  <sheetProtection/>
  <mergeCells count="16">
    <mergeCell ref="E52:I52"/>
    <mergeCell ref="F38:I38"/>
    <mergeCell ref="F40:I40"/>
    <mergeCell ref="B29:H29"/>
    <mergeCell ref="A43:D43"/>
    <mergeCell ref="A38:D38"/>
    <mergeCell ref="A40:D40"/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AA225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B3" sqref="B3:B4"/>
      <selection pane="bottomLeft" activeCell="F23" sqref="F23"/>
    </sheetView>
  </sheetViews>
  <sheetFormatPr defaultColWidth="20.8515625" defaultRowHeight="12.75"/>
  <cols>
    <col min="1" max="1" width="2.8515625" style="133" customWidth="1"/>
    <col min="2" max="2" width="5.421875" style="133" customWidth="1"/>
    <col min="3" max="3" width="22.140625" style="178" customWidth="1"/>
    <col min="4" max="4" width="10.00390625" style="178" hidden="1" customWidth="1"/>
    <col min="5" max="5" width="7.8515625" style="1" bestFit="1" customWidth="1"/>
    <col min="6" max="6" width="17.421875" style="1" bestFit="1" customWidth="1"/>
    <col min="7" max="7" width="11.140625" style="133" customWidth="1"/>
    <col min="8" max="8" width="1.28515625" style="133" customWidth="1"/>
    <col min="9" max="16384" width="20.8515625" style="133" customWidth="1"/>
  </cols>
  <sheetData>
    <row r="2" spans="2:6" ht="14.25" customHeight="1">
      <c r="B2" s="398">
        <v>13</v>
      </c>
      <c r="C2" s="715" t="s">
        <v>424</v>
      </c>
      <c r="D2" s="715"/>
      <c r="E2" s="715"/>
      <c r="F2" s="715"/>
    </row>
    <row r="3" spans="2:6" ht="14.25" customHeight="1">
      <c r="B3" s="398"/>
      <c r="C3" s="411"/>
      <c r="D3" s="411"/>
      <c r="E3" s="411"/>
      <c r="F3" s="411"/>
    </row>
    <row r="4" spans="2:9" ht="14.25" customHeight="1">
      <c r="B4" s="398"/>
      <c r="C4" s="399"/>
      <c r="D4" s="399"/>
      <c r="E4" s="399"/>
      <c r="F4" s="399"/>
      <c r="I4" s="445" t="s">
        <v>284</v>
      </c>
    </row>
    <row r="5" spans="3:9" s="134" customFormat="1" ht="18" customHeight="1">
      <c r="C5" s="717"/>
      <c r="D5" s="713" t="s">
        <v>55</v>
      </c>
      <c r="E5" s="711" t="s">
        <v>396</v>
      </c>
      <c r="F5" s="713" t="s">
        <v>397</v>
      </c>
      <c r="G5" s="711" t="s">
        <v>56</v>
      </c>
      <c r="I5" s="445" t="s">
        <v>406</v>
      </c>
    </row>
    <row r="6" spans="3:9" s="134" customFormat="1" ht="21.75" customHeight="1">
      <c r="C6" s="717"/>
      <c r="D6" s="713"/>
      <c r="E6" s="711"/>
      <c r="F6" s="713"/>
      <c r="G6" s="711"/>
      <c r="I6" s="63"/>
    </row>
    <row r="7" spans="3:7" s="134" customFormat="1" ht="15" customHeight="1">
      <c r="C7" s="105" t="s">
        <v>57</v>
      </c>
      <c r="D7" s="526"/>
      <c r="E7" s="527"/>
      <c r="F7" s="527"/>
      <c r="G7" s="4"/>
    </row>
    <row r="8" spans="3:7" s="537" customFormat="1" ht="15" customHeight="1">
      <c r="C8" s="84" t="str">
        <f>"към 01.01."&amp;Баланс!G6</f>
        <v>към 01.01.2011 г.</v>
      </c>
      <c r="D8" s="538"/>
      <c r="E8" s="539">
        <v>0</v>
      </c>
      <c r="F8" s="539">
        <v>0</v>
      </c>
      <c r="G8" s="535">
        <f>SUM(E8:F8)</f>
        <v>0</v>
      </c>
    </row>
    <row r="9" spans="3:7" ht="15" customHeight="1">
      <c r="C9" s="4" t="s">
        <v>58</v>
      </c>
      <c r="D9" s="529"/>
      <c r="E9" s="403">
        <v>0</v>
      </c>
      <c r="F9" s="530">
        <v>0</v>
      </c>
      <c r="G9" s="531">
        <f>SUM(E9:F9)</f>
        <v>0</v>
      </c>
    </row>
    <row r="10" spans="3:7" ht="15" customHeight="1">
      <c r="C10" s="4" t="s">
        <v>59</v>
      </c>
      <c r="D10" s="529"/>
      <c r="E10" s="403">
        <v>0</v>
      </c>
      <c r="F10" s="530">
        <v>0</v>
      </c>
      <c r="G10" s="531">
        <f>SUM(E10:F10)</f>
        <v>0</v>
      </c>
    </row>
    <row r="11" spans="3:7" ht="15" customHeight="1">
      <c r="C11" s="84" t="str">
        <f>"към 31.12."&amp;Баланс!G6</f>
        <v>към 31.12.2011 г.</v>
      </c>
      <c r="D11" s="540">
        <v>0</v>
      </c>
      <c r="E11" s="535">
        <f>SUM(E8:E10)</f>
        <v>0</v>
      </c>
      <c r="F11" s="535">
        <f>SUM(F8:F10)</f>
        <v>0</v>
      </c>
      <c r="G11" s="535">
        <f>SUM(D11:F11)</f>
        <v>0</v>
      </c>
    </row>
    <row r="12" spans="3:7" ht="15" customHeight="1">
      <c r="C12" s="4" t="s">
        <v>58</v>
      </c>
      <c r="D12" s="529"/>
      <c r="E12" s="531"/>
      <c r="F12" s="531">
        <v>0</v>
      </c>
      <c r="G12" s="531"/>
    </row>
    <row r="13" spans="3:7" ht="15" customHeight="1">
      <c r="C13" s="4" t="s">
        <v>59</v>
      </c>
      <c r="D13" s="529"/>
      <c r="E13" s="531">
        <v>0</v>
      </c>
      <c r="F13" s="531">
        <v>0</v>
      </c>
      <c r="G13" s="531"/>
    </row>
    <row r="14" spans="3:7" ht="15" customHeight="1">
      <c r="C14" s="84" t="str">
        <f>"към 31.12."&amp;Баланс!E6</f>
        <v>към 31.12.2012 г.</v>
      </c>
      <c r="D14" s="536">
        <v>0</v>
      </c>
      <c r="E14" s="535">
        <f>SUM(E11:E13)</f>
        <v>0</v>
      </c>
      <c r="F14" s="535">
        <f>SUM(F11:F13)</f>
        <v>0</v>
      </c>
      <c r="G14" s="535">
        <f>SUM(D14:F14)</f>
        <v>0</v>
      </c>
    </row>
    <row r="15" spans="3:7" ht="15" customHeight="1">
      <c r="C15" s="105"/>
      <c r="D15" s="106"/>
      <c r="E15" s="449"/>
      <c r="F15" s="449"/>
      <c r="G15" s="449"/>
    </row>
    <row r="16" spans="3:7" ht="15" customHeight="1">
      <c r="C16" s="105" t="s">
        <v>60</v>
      </c>
      <c r="D16" s="526"/>
      <c r="E16" s="403"/>
      <c r="F16" s="403"/>
      <c r="G16" s="403"/>
    </row>
    <row r="17" spans="3:7" ht="15">
      <c r="C17" s="84" t="str">
        <f>C8</f>
        <v>към 01.01.2011 г.</v>
      </c>
      <c r="D17" s="84"/>
      <c r="E17" s="410">
        <v>0</v>
      </c>
      <c r="F17" s="410">
        <v>0</v>
      </c>
      <c r="G17" s="535">
        <f aca="true" t="shared" si="0" ref="G17:G22">SUM(E17:F17)</f>
        <v>0</v>
      </c>
    </row>
    <row r="18" spans="3:8" ht="15" customHeight="1">
      <c r="C18" s="4" t="s">
        <v>477</v>
      </c>
      <c r="D18" s="4"/>
      <c r="E18" s="403">
        <v>0</v>
      </c>
      <c r="F18" s="403">
        <v>0</v>
      </c>
      <c r="G18" s="531">
        <f t="shared" si="0"/>
        <v>0</v>
      </c>
      <c r="H18" s="298"/>
    </row>
    <row r="19" spans="3:8" ht="15" customHeight="1">
      <c r="C19" s="4" t="s">
        <v>59</v>
      </c>
      <c r="D19" s="4"/>
      <c r="E19" s="403">
        <v>0</v>
      </c>
      <c r="F19" s="403">
        <v>0</v>
      </c>
      <c r="G19" s="531">
        <f t="shared" si="0"/>
        <v>0</v>
      </c>
      <c r="H19" s="308"/>
    </row>
    <row r="20" spans="3:7" ht="15" customHeight="1">
      <c r="C20" s="84" t="str">
        <f>C11</f>
        <v>към 31.12.2011 г.</v>
      </c>
      <c r="D20" s="536">
        <v>0</v>
      </c>
      <c r="E20" s="535">
        <f>SUM(E17:E19)</f>
        <v>0</v>
      </c>
      <c r="F20" s="535">
        <f>SUM(F17:F19)</f>
        <v>0</v>
      </c>
      <c r="G20" s="535">
        <f t="shared" si="0"/>
        <v>0</v>
      </c>
    </row>
    <row r="21" spans="3:7" ht="15" customHeight="1">
      <c r="C21" s="4" t="s">
        <v>477</v>
      </c>
      <c r="D21" s="4"/>
      <c r="E21" s="403">
        <v>0</v>
      </c>
      <c r="F21" s="403">
        <v>0</v>
      </c>
      <c r="G21" s="531">
        <f t="shared" si="0"/>
        <v>0</v>
      </c>
    </row>
    <row r="22" spans="3:7" ht="15" customHeight="1">
      <c r="C22" s="4" t="s">
        <v>59</v>
      </c>
      <c r="D22" s="4"/>
      <c r="E22" s="403">
        <v>0</v>
      </c>
      <c r="F22" s="403">
        <v>0</v>
      </c>
      <c r="G22" s="531">
        <f t="shared" si="0"/>
        <v>0</v>
      </c>
    </row>
    <row r="23" spans="3:7" s="149" customFormat="1" ht="15" customHeight="1">
      <c r="C23" s="84" t="str">
        <f>C14</f>
        <v>към 31.12.2012 г.</v>
      </c>
      <c r="D23" s="536">
        <v>0</v>
      </c>
      <c r="E23" s="535">
        <f>SUM(E20:E22)</f>
        <v>0</v>
      </c>
      <c r="F23" s="535">
        <f>SUM(F20:F22)</f>
        <v>0</v>
      </c>
      <c r="G23" s="535">
        <f>SUM(D23:F23)</f>
        <v>0</v>
      </c>
    </row>
    <row r="24" spans="3:7" s="146" customFormat="1" ht="15" customHeight="1">
      <c r="C24" s="105"/>
      <c r="D24" s="106"/>
      <c r="E24" s="449"/>
      <c r="F24" s="449"/>
      <c r="G24" s="449"/>
    </row>
    <row r="25" spans="3:7" ht="15" customHeight="1">
      <c r="C25" s="105" t="s">
        <v>61</v>
      </c>
      <c r="D25" s="526"/>
      <c r="E25" s="403"/>
      <c r="F25" s="403"/>
      <c r="G25" s="449"/>
    </row>
    <row r="26" spans="3:10" ht="15">
      <c r="C26" s="534" t="str">
        <f>C17</f>
        <v>към 01.01.2011 г.</v>
      </c>
      <c r="D26" s="532"/>
      <c r="E26" s="533">
        <f>E8+E17</f>
        <v>0</v>
      </c>
      <c r="F26" s="533">
        <f>F8+F17</f>
        <v>0</v>
      </c>
      <c r="G26" s="528">
        <f>SUM(E26:F26)</f>
        <v>0</v>
      </c>
      <c r="I26" s="524" t="s">
        <v>390</v>
      </c>
      <c r="J26" s="525" t="s">
        <v>391</v>
      </c>
    </row>
    <row r="27" spans="3:10" ht="15">
      <c r="C27" s="534" t="str">
        <f>C20</f>
        <v>към 31.12.2011 г.</v>
      </c>
      <c r="D27" s="532">
        <v>0</v>
      </c>
      <c r="E27" s="533">
        <f>E11+E20</f>
        <v>0</v>
      </c>
      <c r="F27" s="533">
        <f>F11+F20</f>
        <v>0</v>
      </c>
      <c r="G27" s="528">
        <f>SUM(E27:F27)</f>
        <v>0</v>
      </c>
      <c r="H27" s="246"/>
      <c r="I27" s="522">
        <f>Баланс!G10</f>
        <v>0</v>
      </c>
      <c r="J27" s="523">
        <f>G27-I27</f>
        <v>0</v>
      </c>
    </row>
    <row r="28" spans="3:10" ht="15">
      <c r="C28" s="534" t="str">
        <f>C23</f>
        <v>към 31.12.2012 г.</v>
      </c>
      <c r="D28" s="532">
        <v>0</v>
      </c>
      <c r="E28" s="533">
        <f>E14+E23</f>
        <v>0</v>
      </c>
      <c r="F28" s="533">
        <f>F14+F23</f>
        <v>0</v>
      </c>
      <c r="G28" s="528">
        <f>SUM(E28:F28)</f>
        <v>0</v>
      </c>
      <c r="H28" s="246"/>
      <c r="I28" s="522">
        <f>Баланс!E10</f>
        <v>0</v>
      </c>
      <c r="J28" s="523">
        <f>G28-I28</f>
        <v>0</v>
      </c>
    </row>
    <row r="29" spans="3:7" ht="15">
      <c r="C29" s="148"/>
      <c r="D29" s="148"/>
      <c r="G29" s="150"/>
    </row>
    <row r="30" spans="3:7" ht="15">
      <c r="C30" s="148"/>
      <c r="D30" s="148"/>
      <c r="G30" s="150"/>
    </row>
    <row r="31" spans="3:7" ht="15">
      <c r="C31" s="148"/>
      <c r="D31" s="148"/>
      <c r="G31" s="150"/>
    </row>
    <row r="32" spans="3:6" ht="15" customHeight="1">
      <c r="C32" s="151"/>
      <c r="D32" s="709" t="s">
        <v>368</v>
      </c>
      <c r="E32" s="709"/>
      <c r="F32" s="709"/>
    </row>
    <row r="33" spans="3:6" s="146" customFormat="1" ht="15">
      <c r="C33" s="151"/>
      <c r="D33" s="714"/>
      <c r="E33" s="714"/>
      <c r="F33" s="714"/>
    </row>
    <row r="34" spans="3:27" ht="15">
      <c r="C34" s="151"/>
      <c r="D34" s="709" t="s">
        <v>368</v>
      </c>
      <c r="E34" s="709"/>
      <c r="F34" s="709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3:27" ht="15">
      <c r="C35" s="151"/>
      <c r="D35" s="152"/>
      <c r="E35" s="123"/>
      <c r="F35" s="123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</row>
    <row r="36" spans="3:27" ht="15">
      <c r="C36" s="151"/>
      <c r="D36" s="151"/>
      <c r="G36" s="156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</row>
    <row r="37" spans="3:27" ht="15">
      <c r="C37" s="708" t="s">
        <v>368</v>
      </c>
      <c r="D37" s="708"/>
      <c r="E37" s="708"/>
      <c r="F37" s="708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</row>
    <row r="38" spans="3:27" ht="15">
      <c r="C38" s="708" t="s">
        <v>368</v>
      </c>
      <c r="D38" s="708"/>
      <c r="E38" s="708"/>
      <c r="F38" s="708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</row>
    <row r="39" spans="3:27" ht="13.5" customHeight="1">
      <c r="C39" s="707" t="s">
        <v>368</v>
      </c>
      <c r="D39" s="707"/>
      <c r="E39" s="707"/>
      <c r="F39" s="707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</row>
    <row r="40" spans="3:27" ht="15">
      <c r="C40" s="708" t="s">
        <v>368</v>
      </c>
      <c r="D40" s="708"/>
      <c r="E40" s="708"/>
      <c r="F40" s="708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</row>
    <row r="41" spans="3:27" ht="15">
      <c r="C41" s="708" t="s">
        <v>368</v>
      </c>
      <c r="D41" s="708"/>
      <c r="E41" s="708"/>
      <c r="F41" s="708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</row>
    <row r="42" spans="3:27" ht="15">
      <c r="C42" s="707" t="s">
        <v>368</v>
      </c>
      <c r="D42" s="707"/>
      <c r="E42" s="707"/>
      <c r="F42" s="707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</row>
    <row r="43" spans="3:27" ht="15">
      <c r="C43" s="157"/>
      <c r="D43" s="157"/>
      <c r="G43" s="15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</row>
    <row r="44" spans="3:27" s="158" customFormat="1" ht="15">
      <c r="C44" s="157"/>
      <c r="D44" s="157"/>
      <c r="G44" s="156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3:27" s="158" customFormat="1" ht="15">
      <c r="C45" s="157"/>
      <c r="D45" s="157"/>
      <c r="G45" s="156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3:27" s="158" customFormat="1" ht="15">
      <c r="C46" s="157"/>
      <c r="D46" s="157"/>
      <c r="G46" s="156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3:27" s="158" customFormat="1" ht="15" customHeight="1">
      <c r="C47" s="157"/>
      <c r="D47" s="157"/>
      <c r="G47" s="156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3:27" s="158" customFormat="1" ht="15.75" customHeight="1">
      <c r="C48" s="157"/>
      <c r="D48" s="157"/>
      <c r="G48" s="156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3:27" s="158" customFormat="1" ht="14.25" customHeight="1">
      <c r="C49" s="157"/>
      <c r="D49" s="157"/>
      <c r="G49" s="160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3:27" s="149" customFormat="1" ht="15">
      <c r="C50" s="161"/>
      <c r="D50" s="161"/>
      <c r="G50" s="155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3:27" ht="15">
      <c r="C51" s="161"/>
      <c r="D51" s="161"/>
      <c r="G51" s="163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3:27" ht="15">
      <c r="C52" s="151"/>
      <c r="D52" s="151"/>
      <c r="G52" s="156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3:27" ht="15">
      <c r="C53" s="151"/>
      <c r="D53" s="151"/>
      <c r="G53" s="156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3:27" s="146" customFormat="1" ht="15">
      <c r="C54" s="161"/>
      <c r="D54" s="161"/>
      <c r="G54" s="155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</row>
    <row r="55" spans="3:27" s="146" customFormat="1" ht="15">
      <c r="C55" s="161"/>
      <c r="D55" s="161"/>
      <c r="G55" s="163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</row>
    <row r="56" spans="3:27" ht="15">
      <c r="C56" s="151"/>
      <c r="D56" s="151"/>
      <c r="G56" s="162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</row>
    <row r="57" spans="3:27" ht="14.25" customHeight="1">
      <c r="C57" s="165"/>
      <c r="D57" s="165"/>
      <c r="G57" s="16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</row>
    <row r="58" spans="3:27" ht="14.25" customHeight="1">
      <c r="C58" s="165"/>
      <c r="D58" s="165"/>
      <c r="G58" s="167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3:27" ht="15" customHeight="1">
      <c r="C59" s="169"/>
      <c r="D59" s="169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3:27" s="171" customFormat="1" ht="15">
      <c r="C60" s="170"/>
      <c r="D60" s="170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</row>
    <row r="61" spans="3:27" ht="15">
      <c r="C61" s="133"/>
      <c r="D61" s="133"/>
      <c r="G61" s="174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</row>
    <row r="62" spans="3:27" ht="15">
      <c r="C62" s="175"/>
      <c r="D62" s="175"/>
      <c r="G62" s="176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</row>
    <row r="63" spans="3:27" ht="15">
      <c r="C63" s="175"/>
      <c r="D63" s="175"/>
      <c r="G63" s="176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</row>
    <row r="64" spans="3:27" ht="15">
      <c r="C64" s="175"/>
      <c r="D64" s="175"/>
      <c r="G64" s="176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</row>
    <row r="65" spans="3:27" ht="15">
      <c r="C65" s="175"/>
      <c r="D65" s="175"/>
      <c r="G65" s="176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</row>
    <row r="66" spans="3:27" ht="15">
      <c r="C66" s="175"/>
      <c r="D66" s="175"/>
      <c r="G66" s="176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</row>
    <row r="67" spans="3:27" ht="15">
      <c r="C67" s="175"/>
      <c r="D67" s="175"/>
      <c r="G67" s="176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3:27" ht="15">
      <c r="C68" s="175"/>
      <c r="D68" s="175"/>
      <c r="G68" s="176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</row>
    <row r="69" spans="3:27" ht="15">
      <c r="C69" s="145"/>
      <c r="D69" s="145"/>
      <c r="G69" s="176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</row>
    <row r="70" spans="3:27" ht="15">
      <c r="C70" s="145"/>
      <c r="D70" s="145"/>
      <c r="G70" s="176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</row>
    <row r="71" spans="3:27" ht="15">
      <c r="C71" s="145"/>
      <c r="D71" s="145"/>
      <c r="G71" s="176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</row>
    <row r="72" spans="3:27" ht="15">
      <c r="C72" s="145"/>
      <c r="D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</row>
    <row r="73" spans="3:27" ht="15">
      <c r="C73" s="145"/>
      <c r="D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</row>
    <row r="74" spans="3:27" ht="15">
      <c r="C74" s="145"/>
      <c r="D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</row>
    <row r="75" spans="3:27" ht="15">
      <c r="C75" s="145"/>
      <c r="D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</row>
    <row r="76" spans="3:27" ht="15">
      <c r="C76" s="145"/>
      <c r="D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</row>
    <row r="77" spans="3:27" ht="15">
      <c r="C77" s="145"/>
      <c r="D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</row>
    <row r="78" spans="3:27" ht="15">
      <c r="C78" s="145"/>
      <c r="D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</row>
    <row r="79" spans="3:27" ht="15">
      <c r="C79" s="145"/>
      <c r="D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</row>
    <row r="80" spans="3:27" ht="15">
      <c r="C80" s="145"/>
      <c r="D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</row>
    <row r="81" spans="3:27" ht="15">
      <c r="C81" s="145"/>
      <c r="D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3:27" ht="15">
      <c r="C82" s="145"/>
      <c r="D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</row>
    <row r="83" spans="3:27" ht="15">
      <c r="C83" s="145"/>
      <c r="D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</row>
    <row r="84" spans="3:27" ht="15">
      <c r="C84" s="145"/>
      <c r="D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</row>
    <row r="85" spans="3:27" ht="15">
      <c r="C85" s="145"/>
      <c r="D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</row>
    <row r="86" spans="3:27" ht="15">
      <c r="C86" s="145"/>
      <c r="D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</row>
    <row r="87" spans="3:27" ht="15">
      <c r="C87" s="145"/>
      <c r="D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</row>
    <row r="88" spans="3:27" ht="15">
      <c r="C88" s="145"/>
      <c r="D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</row>
    <row r="89" spans="3:27" ht="15">
      <c r="C89" s="145"/>
      <c r="D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</row>
    <row r="90" spans="3:27" ht="15">
      <c r="C90" s="145"/>
      <c r="D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</row>
    <row r="91" spans="3:27" ht="15">
      <c r="C91" s="145"/>
      <c r="D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</row>
    <row r="92" spans="3:27" ht="15">
      <c r="C92" s="145"/>
      <c r="D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</row>
    <row r="93" spans="3:27" ht="15">
      <c r="C93" s="145"/>
      <c r="D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</row>
    <row r="94" spans="3:27" ht="15">
      <c r="C94" s="145"/>
      <c r="D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</row>
    <row r="95" spans="3:27" ht="15">
      <c r="C95" s="145"/>
      <c r="D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</row>
    <row r="96" spans="3:27" ht="15">
      <c r="C96" s="145"/>
      <c r="D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</row>
    <row r="97" spans="3:27" ht="15">
      <c r="C97" s="145"/>
      <c r="D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</row>
    <row r="98" spans="3:27" ht="15">
      <c r="C98" s="145"/>
      <c r="D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</row>
    <row r="99" spans="3:27" ht="15">
      <c r="C99" s="145"/>
      <c r="D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</row>
    <row r="100" spans="3:27" ht="15">
      <c r="C100" s="145"/>
      <c r="D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</row>
    <row r="101" spans="3:27" ht="15">
      <c r="C101" s="145"/>
      <c r="D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</row>
    <row r="102" spans="3:27" ht="15">
      <c r="C102" s="145"/>
      <c r="D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</row>
    <row r="103" spans="3:27" ht="15">
      <c r="C103" s="145"/>
      <c r="D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</row>
    <row r="104" spans="3:27" ht="15">
      <c r="C104" s="145"/>
      <c r="D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</row>
    <row r="105" spans="3:27" ht="15">
      <c r="C105" s="145"/>
      <c r="D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3:27" ht="15">
      <c r="C106" s="145"/>
      <c r="D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3:27" ht="15">
      <c r="C107" s="145"/>
      <c r="D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</row>
    <row r="108" spans="3:27" ht="15">
      <c r="C108" s="145"/>
      <c r="D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</row>
    <row r="109" spans="3:27" ht="15">
      <c r="C109" s="145"/>
      <c r="D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3:27" ht="15">
      <c r="C110" s="145"/>
      <c r="D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3:27" ht="15">
      <c r="C111" s="145"/>
      <c r="D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</row>
    <row r="112" spans="3:27" ht="15">
      <c r="C112" s="145"/>
      <c r="D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</row>
    <row r="113" spans="3:27" ht="15">
      <c r="C113" s="145"/>
      <c r="D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</row>
    <row r="114" spans="3:27" ht="15">
      <c r="C114" s="145"/>
      <c r="D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</row>
    <row r="115" spans="3:27" ht="15">
      <c r="C115" s="145"/>
      <c r="D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</row>
    <row r="116" spans="3:27" ht="15">
      <c r="C116" s="145"/>
      <c r="D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</row>
    <row r="117" spans="3:27" ht="15">
      <c r="C117" s="145"/>
      <c r="D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3:27" ht="15">
      <c r="C118" s="145"/>
      <c r="D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</row>
    <row r="119" spans="3:27" ht="15">
      <c r="C119" s="145"/>
      <c r="D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</row>
    <row r="120" spans="3:27" ht="15">
      <c r="C120" s="145"/>
      <c r="D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</row>
    <row r="121" spans="3:27" ht="15">
      <c r="C121" s="145"/>
      <c r="D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</row>
    <row r="122" spans="3:27" ht="15">
      <c r="C122" s="145"/>
      <c r="D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</row>
    <row r="123" spans="3:27" ht="15">
      <c r="C123" s="145"/>
      <c r="D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</row>
    <row r="124" spans="3:27" ht="15">
      <c r="C124" s="145"/>
      <c r="D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</row>
    <row r="125" spans="3:27" ht="15">
      <c r="C125" s="145"/>
      <c r="D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</row>
    <row r="126" spans="3:27" ht="15">
      <c r="C126" s="145"/>
      <c r="D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</row>
    <row r="127" spans="3:27" ht="15">
      <c r="C127" s="145"/>
      <c r="D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</row>
    <row r="128" spans="3:27" ht="15">
      <c r="C128" s="145"/>
      <c r="D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</row>
    <row r="129" spans="3:27" ht="15">
      <c r="C129" s="145"/>
      <c r="D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</row>
    <row r="130" spans="3:27" ht="15">
      <c r="C130" s="145"/>
      <c r="D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</row>
    <row r="131" spans="3:27" ht="15">
      <c r="C131" s="145"/>
      <c r="D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</row>
    <row r="132" spans="3:27" ht="15">
      <c r="C132" s="145"/>
      <c r="D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</row>
    <row r="133" spans="3:27" ht="15">
      <c r="C133" s="145"/>
      <c r="D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</row>
    <row r="134" spans="3:27" ht="15">
      <c r="C134" s="145"/>
      <c r="D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</row>
    <row r="135" spans="3:27" ht="15">
      <c r="C135" s="145"/>
      <c r="D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</row>
    <row r="136" spans="3:27" ht="15">
      <c r="C136" s="145"/>
      <c r="D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</row>
    <row r="137" spans="3:27" ht="15">
      <c r="C137" s="145"/>
      <c r="D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</row>
    <row r="138" spans="3:27" ht="15">
      <c r="C138" s="145"/>
      <c r="D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</row>
    <row r="139" spans="3:27" ht="15">
      <c r="C139" s="145"/>
      <c r="D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</row>
    <row r="140" spans="3:27" ht="15">
      <c r="C140" s="145"/>
      <c r="D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</row>
    <row r="141" spans="3:27" ht="15">
      <c r="C141" s="145"/>
      <c r="D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</row>
    <row r="142" spans="3:27" ht="15">
      <c r="C142" s="145"/>
      <c r="D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</row>
    <row r="143" spans="3:27" ht="15">
      <c r="C143" s="145"/>
      <c r="D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</row>
    <row r="144" spans="3:27" ht="15">
      <c r="C144" s="145"/>
      <c r="D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</row>
    <row r="145" spans="3:27" ht="15">
      <c r="C145" s="145"/>
      <c r="D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</row>
    <row r="146" spans="3:27" ht="15">
      <c r="C146" s="145"/>
      <c r="D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</row>
    <row r="147" spans="3:27" ht="15">
      <c r="C147" s="145"/>
      <c r="D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</row>
    <row r="148" spans="3:27" ht="15">
      <c r="C148" s="145"/>
      <c r="D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</row>
    <row r="149" spans="3:27" ht="15">
      <c r="C149" s="145"/>
      <c r="D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</row>
    <row r="150" spans="3:27" ht="15">
      <c r="C150" s="145"/>
      <c r="D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</row>
    <row r="151" spans="3:27" ht="15">
      <c r="C151" s="145"/>
      <c r="D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</row>
    <row r="152" spans="3:27" ht="15">
      <c r="C152" s="145"/>
      <c r="D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</row>
    <row r="153" spans="3:27" ht="15">
      <c r="C153" s="145"/>
      <c r="D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</row>
    <row r="154" spans="3:27" ht="15">
      <c r="C154" s="145"/>
      <c r="D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</row>
    <row r="155" spans="3:27" ht="15">
      <c r="C155" s="145"/>
      <c r="D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</row>
    <row r="156" spans="3:27" ht="15">
      <c r="C156" s="145"/>
      <c r="D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</row>
    <row r="157" spans="3:27" ht="15">
      <c r="C157" s="145"/>
      <c r="D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</row>
    <row r="158" spans="3:27" ht="15">
      <c r="C158" s="145"/>
      <c r="D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</row>
    <row r="159" spans="3:27" ht="15">
      <c r="C159" s="145"/>
      <c r="D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</row>
    <row r="160" spans="3:27" ht="15">
      <c r="C160" s="145"/>
      <c r="D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</row>
    <row r="161" spans="3:27" ht="15">
      <c r="C161" s="145"/>
      <c r="D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</row>
    <row r="162" spans="3:27" ht="15">
      <c r="C162" s="145"/>
      <c r="D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</row>
    <row r="163" spans="3:27" ht="15">
      <c r="C163" s="145"/>
      <c r="D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</row>
    <row r="164" spans="3:27" ht="15">
      <c r="C164" s="145"/>
      <c r="D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</row>
    <row r="165" spans="3:27" ht="15">
      <c r="C165" s="145"/>
      <c r="D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</row>
    <row r="166" spans="3:27" ht="15">
      <c r="C166" s="145"/>
      <c r="D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</row>
    <row r="167" spans="3:27" ht="15">
      <c r="C167" s="145"/>
      <c r="D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</row>
    <row r="168" spans="3:27" ht="15">
      <c r="C168" s="145"/>
      <c r="D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</row>
    <row r="169" spans="3:27" ht="15">
      <c r="C169" s="145"/>
      <c r="D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</row>
    <row r="170" spans="3:27" ht="15">
      <c r="C170" s="145"/>
      <c r="D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</row>
    <row r="171" spans="3:27" ht="15">
      <c r="C171" s="145"/>
      <c r="D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</row>
    <row r="172" spans="3:27" ht="15">
      <c r="C172" s="145"/>
      <c r="D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</row>
    <row r="173" spans="3:27" ht="15">
      <c r="C173" s="145"/>
      <c r="D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</row>
    <row r="174" spans="3:27" ht="15">
      <c r="C174" s="145"/>
      <c r="D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</row>
    <row r="175" spans="3:27" ht="15">
      <c r="C175" s="145"/>
      <c r="D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</row>
    <row r="176" spans="3:27" ht="15">
      <c r="C176" s="145"/>
      <c r="D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</row>
    <row r="177" spans="3:27" ht="15">
      <c r="C177" s="145"/>
      <c r="D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</row>
    <row r="178" spans="3:27" ht="15">
      <c r="C178" s="145"/>
      <c r="D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</row>
    <row r="179" spans="3:27" ht="15">
      <c r="C179" s="145"/>
      <c r="D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</row>
    <row r="180" spans="3:27" ht="15">
      <c r="C180" s="145"/>
      <c r="D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</row>
    <row r="181" spans="3:27" ht="15">
      <c r="C181" s="145"/>
      <c r="D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</row>
    <row r="182" spans="3:27" ht="15">
      <c r="C182" s="145"/>
      <c r="D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</row>
    <row r="183" spans="3:27" ht="15">
      <c r="C183" s="145"/>
      <c r="D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</row>
    <row r="184" spans="3:27" ht="15">
      <c r="C184" s="145"/>
      <c r="D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</row>
    <row r="185" spans="3:27" ht="15">
      <c r="C185" s="145"/>
      <c r="D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</row>
    <row r="186" spans="3:27" ht="15">
      <c r="C186" s="145"/>
      <c r="D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</row>
    <row r="187" spans="3:27" ht="15">
      <c r="C187" s="145"/>
      <c r="D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</row>
    <row r="188" spans="3:27" ht="15">
      <c r="C188" s="145"/>
      <c r="D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</row>
    <row r="189" spans="3:27" ht="15">
      <c r="C189" s="145"/>
      <c r="D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</row>
    <row r="190" spans="3:27" ht="15">
      <c r="C190" s="145"/>
      <c r="D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</row>
    <row r="191" spans="3:27" ht="15">
      <c r="C191" s="145"/>
      <c r="D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</row>
    <row r="192" spans="3:27" ht="15">
      <c r="C192" s="145"/>
      <c r="D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</row>
    <row r="193" spans="3:27" ht="15">
      <c r="C193" s="145"/>
      <c r="D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</row>
    <row r="194" spans="3:27" ht="15">
      <c r="C194" s="145"/>
      <c r="D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</row>
    <row r="195" spans="3:27" ht="15">
      <c r="C195" s="145"/>
      <c r="D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</row>
    <row r="196" spans="3:27" ht="15">
      <c r="C196" s="145"/>
      <c r="D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</row>
    <row r="197" spans="3:27" ht="15">
      <c r="C197" s="145"/>
      <c r="D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</row>
    <row r="198" spans="3:27" ht="15">
      <c r="C198" s="145"/>
      <c r="D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</row>
    <row r="199" spans="3:27" ht="15">
      <c r="C199" s="145"/>
      <c r="D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</row>
    <row r="200" spans="3:27" ht="15">
      <c r="C200" s="145"/>
      <c r="D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</row>
    <row r="201" spans="3:27" ht="15">
      <c r="C201" s="145"/>
      <c r="D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</row>
    <row r="202" spans="3:27" ht="15">
      <c r="C202" s="145"/>
      <c r="D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</row>
    <row r="203" spans="3:27" ht="15">
      <c r="C203" s="145"/>
      <c r="D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</row>
    <row r="204" spans="3:27" ht="15">
      <c r="C204" s="145"/>
      <c r="D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</row>
    <row r="205" spans="3:27" ht="15">
      <c r="C205" s="145"/>
      <c r="D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</row>
    <row r="206" spans="3:27" ht="15">
      <c r="C206" s="145"/>
      <c r="D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</row>
    <row r="207" spans="3:27" ht="15">
      <c r="C207" s="145"/>
      <c r="D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</row>
    <row r="208" spans="3:27" ht="15">
      <c r="C208" s="145"/>
      <c r="D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</row>
    <row r="209" spans="3:27" ht="15">
      <c r="C209" s="145"/>
      <c r="D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</row>
    <row r="210" spans="3:27" ht="15">
      <c r="C210" s="145"/>
      <c r="D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</row>
    <row r="211" spans="3:27" ht="15">
      <c r="C211" s="145"/>
      <c r="D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</row>
    <row r="212" spans="3:27" ht="15">
      <c r="C212" s="145"/>
      <c r="D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</row>
    <row r="213" spans="3:27" ht="15">
      <c r="C213" s="145"/>
      <c r="D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</row>
    <row r="214" spans="3:27" ht="15">
      <c r="C214" s="145"/>
      <c r="D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</row>
    <row r="215" spans="3:27" ht="15">
      <c r="C215" s="145"/>
      <c r="D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</row>
    <row r="216" spans="3:27" ht="15">
      <c r="C216" s="145"/>
      <c r="D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</row>
    <row r="217" spans="3:27" ht="15">
      <c r="C217" s="145"/>
      <c r="D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</row>
    <row r="218" spans="3:27" ht="15">
      <c r="C218" s="145"/>
      <c r="D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</row>
    <row r="219" spans="3:27" ht="15">
      <c r="C219" s="145"/>
      <c r="D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</row>
    <row r="220" spans="3:27" ht="15">
      <c r="C220" s="145"/>
      <c r="D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</row>
    <row r="221" spans="3:27" ht="15">
      <c r="C221" s="145"/>
      <c r="D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</row>
    <row r="222" spans="3:27" ht="15">
      <c r="C222" s="145"/>
      <c r="D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</row>
    <row r="223" spans="3:27" ht="15">
      <c r="C223" s="145"/>
      <c r="D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spans="3:27" ht="15">
      <c r="C224" s="145"/>
      <c r="D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spans="3:27" ht="15">
      <c r="C225" s="145"/>
      <c r="D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</sheetData>
  <sheetProtection/>
  <mergeCells count="15">
    <mergeCell ref="D32:F32"/>
    <mergeCell ref="D33:F33"/>
    <mergeCell ref="D34:F34"/>
    <mergeCell ref="C2:F2"/>
    <mergeCell ref="C5:C6"/>
    <mergeCell ref="D5:D6"/>
    <mergeCell ref="E5:E6"/>
    <mergeCell ref="F5:F6"/>
    <mergeCell ref="G5:G6"/>
    <mergeCell ref="C41:F41"/>
    <mergeCell ref="C42:F42"/>
    <mergeCell ref="C37:F37"/>
    <mergeCell ref="C38:F38"/>
    <mergeCell ref="C39:F39"/>
    <mergeCell ref="C40:F40"/>
  </mergeCells>
  <hyperlinks>
    <hyperlink ref="I4" location="ОПР!Print_Area" display="Отчет за доходите"/>
    <hyperlink ref="I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H12" sqref="H12"/>
    </sheetView>
  </sheetViews>
  <sheetFormatPr defaultColWidth="9.140625" defaultRowHeight="12.75"/>
  <cols>
    <col min="1" max="1" width="1.57421875" style="63" customWidth="1"/>
    <col min="2" max="2" width="5.7109375" style="63" customWidth="1"/>
    <col min="3" max="3" width="20.140625" style="63" customWidth="1"/>
    <col min="4" max="4" width="21.28125" style="63" customWidth="1"/>
    <col min="5" max="5" width="12.140625" style="63" customWidth="1"/>
    <col min="6" max="6" width="2.140625" style="346" customWidth="1"/>
    <col min="7" max="7" width="12.140625" style="63" customWidth="1"/>
    <col min="8" max="16384" width="9.140625" style="63" customWidth="1"/>
  </cols>
  <sheetData>
    <row r="2" spans="2:7" ht="15.75">
      <c r="B2" s="413">
        <v>14</v>
      </c>
      <c r="C2" s="718" t="s">
        <v>499</v>
      </c>
      <c r="D2" s="718"/>
      <c r="E2" s="718"/>
      <c r="F2" s="718"/>
      <c r="G2" s="718"/>
    </row>
    <row r="3" spans="2:10" ht="15.75">
      <c r="B3" s="413"/>
      <c r="C3" s="414"/>
      <c r="D3" s="414"/>
      <c r="E3" s="414"/>
      <c r="F3" s="414"/>
      <c r="G3" s="414"/>
      <c r="J3" s="445" t="s">
        <v>284</v>
      </c>
    </row>
    <row r="4" spans="3:10" ht="12.75">
      <c r="C4" s="719"/>
      <c r="D4" s="719"/>
      <c r="E4" s="418" t="str">
        <f>Баланс!E6</f>
        <v>2012 г.</v>
      </c>
      <c r="F4" s="125"/>
      <c r="G4" s="419" t="str">
        <f>Баланс!G6</f>
        <v>2011 г.</v>
      </c>
      <c r="J4" s="445" t="s">
        <v>406</v>
      </c>
    </row>
    <row r="5" spans="3:7" ht="12.75">
      <c r="C5" s="720"/>
      <c r="D5" s="720"/>
      <c r="E5" s="122"/>
      <c r="F5" s="122"/>
      <c r="G5" s="122"/>
    </row>
    <row r="6" spans="3:7" ht="12.75">
      <c r="C6" s="721" t="s">
        <v>320</v>
      </c>
      <c r="D6" s="721"/>
      <c r="E6" s="124">
        <v>13</v>
      </c>
      <c r="F6" s="124"/>
      <c r="G6" s="124">
        <v>12</v>
      </c>
    </row>
    <row r="7" spans="3:7" s="127" customFormat="1" ht="26.25" customHeight="1">
      <c r="C7" s="722" t="s">
        <v>321</v>
      </c>
      <c r="D7" s="722"/>
      <c r="E7" s="126">
        <v>0</v>
      </c>
      <c r="F7" s="126"/>
      <c r="G7" s="126">
        <v>0</v>
      </c>
    </row>
    <row r="8" spans="3:7" ht="12.75">
      <c r="C8" s="720" t="s">
        <v>322</v>
      </c>
      <c r="D8" s="720"/>
      <c r="E8" s="128">
        <f>SUM(E6:E7)</f>
        <v>13</v>
      </c>
      <c r="F8" s="122"/>
      <c r="G8" s="128">
        <f>SUM(G6:G7)</f>
        <v>12</v>
      </c>
    </row>
    <row r="9" spans="3:7" ht="12.75">
      <c r="C9" s="721" t="s">
        <v>323</v>
      </c>
      <c r="D9" s="720"/>
      <c r="E9" s="122"/>
      <c r="F9" s="122"/>
      <c r="G9" s="122"/>
    </row>
    <row r="10" spans="3:7" ht="12.75">
      <c r="C10" s="721" t="s">
        <v>123</v>
      </c>
      <c r="D10" s="721"/>
      <c r="E10" s="124">
        <v>0</v>
      </c>
      <c r="F10" s="124"/>
      <c r="G10" s="124">
        <v>0</v>
      </c>
    </row>
    <row r="11" spans="3:7" ht="12.75">
      <c r="C11" s="721" t="s">
        <v>125</v>
      </c>
      <c r="D11" s="721"/>
      <c r="E11" s="122">
        <v>0</v>
      </c>
      <c r="F11" s="122"/>
      <c r="G11" s="122">
        <v>0</v>
      </c>
    </row>
    <row r="12" spans="3:7" ht="12.75">
      <c r="C12" s="721" t="s">
        <v>126</v>
      </c>
      <c r="D12" s="721"/>
      <c r="E12" s="122">
        <v>61</v>
      </c>
      <c r="F12" s="122"/>
      <c r="G12" s="122">
        <v>13</v>
      </c>
    </row>
    <row r="13" spans="3:15" ht="12.75">
      <c r="C13" s="721"/>
      <c r="D13" s="721"/>
      <c r="E13" s="124"/>
      <c r="F13" s="124"/>
      <c r="G13" s="124"/>
      <c r="I13" s="724" t="s">
        <v>368</v>
      </c>
      <c r="J13" s="724"/>
      <c r="K13" s="724"/>
      <c r="M13" s="412"/>
      <c r="O13" s="412"/>
    </row>
    <row r="14" spans="3:11" ht="13.5" thickBot="1">
      <c r="C14" s="719"/>
      <c r="D14" s="719"/>
      <c r="E14" s="129">
        <f>SUM(E8:E13)</f>
        <v>74</v>
      </c>
      <c r="F14" s="122"/>
      <c r="G14" s="129">
        <f>SUM(G8:G13)</f>
        <v>25</v>
      </c>
      <c r="I14" s="723" t="s">
        <v>368</v>
      </c>
      <c r="J14" s="723"/>
      <c r="K14" s="723"/>
    </row>
    <row r="15" ht="13.5" thickTop="1"/>
    <row r="17" spans="4:7" ht="12.75">
      <c r="D17" s="424" t="s">
        <v>390</v>
      </c>
      <c r="E17" s="425">
        <f>Баланс!E14+Баланс!E20</f>
        <v>74</v>
      </c>
      <c r="F17" s="426"/>
      <c r="G17" s="425">
        <f>Баланс!G14+Баланс!G20</f>
        <v>25</v>
      </c>
    </row>
    <row r="18" spans="4:7" ht="12.75">
      <c r="D18" s="415" t="s">
        <v>391</v>
      </c>
      <c r="E18" s="416">
        <f>E14-E17</f>
        <v>0</v>
      </c>
      <c r="F18" s="417"/>
      <c r="G18" s="416">
        <f>G14-G17</f>
        <v>0</v>
      </c>
    </row>
  </sheetData>
  <sheetProtection/>
  <mergeCells count="14">
    <mergeCell ref="C12:D12"/>
    <mergeCell ref="I14:K14"/>
    <mergeCell ref="I13:K13"/>
    <mergeCell ref="C14:D14"/>
    <mergeCell ref="C13:D13"/>
    <mergeCell ref="C2:G2"/>
    <mergeCell ref="C4:D4"/>
    <mergeCell ref="C5:D5"/>
    <mergeCell ref="C6:D6"/>
    <mergeCell ref="C7:D7"/>
    <mergeCell ref="C11:D11"/>
    <mergeCell ref="C8:D8"/>
    <mergeCell ref="C9:D9"/>
    <mergeCell ref="C10:D10"/>
  </mergeCells>
  <dataValidations count="1">
    <dataValidation allowBlank="1" showErrorMessage="1" prompt="&#10;" sqref="E9:G9 E11:G12"/>
  </dataValidation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4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21" customFormat="1" ht="15.75">
      <c r="B2" s="109">
        <v>15</v>
      </c>
      <c r="C2" s="729" t="s">
        <v>14</v>
      </c>
      <c r="D2" s="729"/>
      <c r="E2" s="729"/>
      <c r="F2" s="729"/>
      <c r="G2" s="729"/>
    </row>
    <row r="3" spans="3:9" ht="15">
      <c r="C3" s="5"/>
      <c r="D3" s="5"/>
      <c r="E3" s="5"/>
      <c r="F3" s="5"/>
      <c r="G3" s="5"/>
      <c r="I3" s="445" t="s">
        <v>284</v>
      </c>
    </row>
    <row r="4" spans="3:9" ht="15">
      <c r="C4" s="5"/>
      <c r="D4" s="5"/>
      <c r="E4" s="5"/>
      <c r="F4" s="5"/>
      <c r="G4" s="5"/>
      <c r="I4" s="445" t="s">
        <v>406</v>
      </c>
    </row>
    <row r="5" spans="3:9" ht="12.75">
      <c r="C5" s="728"/>
      <c r="D5" s="728"/>
      <c r="E5" s="420" t="str">
        <f>вземания!E4</f>
        <v>2012 г.</v>
      </c>
      <c r="F5" s="110"/>
      <c r="G5" s="420" t="str">
        <f>вземания!G4</f>
        <v>2011 г.</v>
      </c>
      <c r="I5" s="63"/>
    </row>
    <row r="6" spans="3:10" ht="12.75">
      <c r="C6" s="727" t="s">
        <v>127</v>
      </c>
      <c r="D6" s="727"/>
      <c r="E6" s="111">
        <v>1</v>
      </c>
      <c r="F6" s="111"/>
      <c r="G6" s="111">
        <v>1</v>
      </c>
      <c r="I6" s="725" t="str">
        <f>ОПР!B22</f>
        <v>Промени в наличностите на готовата продукция и незавършено производство</v>
      </c>
      <c r="J6" s="427"/>
    </row>
    <row r="7" spans="3:10" ht="12.75">
      <c r="C7" s="727" t="s">
        <v>128</v>
      </c>
      <c r="D7" s="727"/>
      <c r="E7" s="111">
        <v>2</v>
      </c>
      <c r="F7" s="111"/>
      <c r="G7" s="111">
        <v>2</v>
      </c>
      <c r="I7" s="725"/>
      <c r="J7" s="427"/>
    </row>
    <row r="8" spans="3:10" ht="12.75">
      <c r="C8" s="727" t="s">
        <v>392</v>
      </c>
      <c r="D8" s="727"/>
      <c r="E8" s="111"/>
      <c r="F8" s="111"/>
      <c r="G8" s="111"/>
      <c r="I8" s="725"/>
      <c r="J8" s="427"/>
    </row>
    <row r="9" spans="3:12" ht="15">
      <c r="C9" s="727" t="s">
        <v>129</v>
      </c>
      <c r="D9" s="727"/>
      <c r="E9" s="111"/>
      <c r="F9" s="111"/>
      <c r="G9" s="111"/>
      <c r="I9" s="726"/>
      <c r="J9" s="428"/>
      <c r="K9" s="247"/>
      <c r="L9" s="246"/>
    </row>
    <row r="10" spans="3:10" ht="12.75">
      <c r="C10" s="44" t="s">
        <v>38</v>
      </c>
      <c r="D10" s="44"/>
      <c r="E10" s="111">
        <v>3</v>
      </c>
      <c r="F10" s="111"/>
      <c r="G10" s="111">
        <v>397</v>
      </c>
      <c r="I10" s="429">
        <f>E8+E9-G8-G9</f>
        <v>0</v>
      </c>
      <c r="J10" s="427" t="s">
        <v>395</v>
      </c>
    </row>
    <row r="11" spans="3:10" ht="12.75">
      <c r="C11" s="44" t="s">
        <v>393</v>
      </c>
      <c r="D11" s="44"/>
      <c r="E11" s="111"/>
      <c r="F11" s="111"/>
      <c r="G11" s="111">
        <v>0</v>
      </c>
      <c r="I11" s="430">
        <f>ОПР!F22</f>
        <v>0</v>
      </c>
      <c r="J11" s="427" t="s">
        <v>394</v>
      </c>
    </row>
    <row r="12" spans="3:10" ht="12.75">
      <c r="C12" s="727"/>
      <c r="D12" s="727"/>
      <c r="E12" s="111"/>
      <c r="F12" s="111"/>
      <c r="G12" s="111"/>
      <c r="I12" s="423">
        <f>I10-I11</f>
        <v>0</v>
      </c>
      <c r="J12" s="422" t="s">
        <v>391</v>
      </c>
    </row>
    <row r="13" spans="3:11" ht="13.5" thickBot="1">
      <c r="C13" s="728" t="s">
        <v>56</v>
      </c>
      <c r="D13" s="728"/>
      <c r="E13" s="113">
        <f>SUM(E6:E12)</f>
        <v>6</v>
      </c>
      <c r="F13" s="114"/>
      <c r="G13" s="113">
        <f>SUM(G6:G12)</f>
        <v>400</v>
      </c>
      <c r="I13" s="723" t="s">
        <v>368</v>
      </c>
      <c r="J13" s="723"/>
      <c r="K13" s="723"/>
    </row>
    <row r="14" ht="13.5" thickTop="1"/>
    <row r="17" spans="4:7" ht="12.75">
      <c r="D17" s="424" t="s">
        <v>390</v>
      </c>
      <c r="E17" s="425">
        <f>Баланс!E19</f>
        <v>6</v>
      </c>
      <c r="F17" s="426"/>
      <c r="G17" s="425">
        <f>Баланс!G19</f>
        <v>400</v>
      </c>
    </row>
    <row r="18" spans="4:7" ht="12.75">
      <c r="D18" s="415" t="s">
        <v>391</v>
      </c>
      <c r="E18" s="416">
        <f>E13-E17</f>
        <v>0</v>
      </c>
      <c r="F18" s="417"/>
      <c r="G18" s="416">
        <f>G13-G17</f>
        <v>0</v>
      </c>
    </row>
  </sheetData>
  <sheetProtection/>
  <mergeCells count="10">
    <mergeCell ref="C2:G2"/>
    <mergeCell ref="C5:D5"/>
    <mergeCell ref="C6:D6"/>
    <mergeCell ref="C7:D7"/>
    <mergeCell ref="I6:I9"/>
    <mergeCell ref="I13:K13"/>
    <mergeCell ref="C8:D8"/>
    <mergeCell ref="C13:D13"/>
    <mergeCell ref="C9:D9"/>
    <mergeCell ref="C12:D12"/>
  </mergeCells>
  <hyperlinks>
    <hyperlink ref="I3" location="ОПР!Print_Area" display="Отчет за доходите"/>
    <hyperlink ref="I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4" customWidth="1"/>
    <col min="7" max="7" width="12.140625" style="1" customWidth="1"/>
    <col min="8" max="16384" width="9.140625" style="1" customWidth="1"/>
  </cols>
  <sheetData>
    <row r="2" spans="2:7" ht="15.75">
      <c r="B2" s="109">
        <v>16</v>
      </c>
      <c r="C2" s="729" t="s">
        <v>328</v>
      </c>
      <c r="D2" s="729"/>
      <c r="E2" s="729"/>
      <c r="F2" s="729"/>
      <c r="G2" s="729"/>
    </row>
    <row r="3" spans="3:10" ht="15">
      <c r="C3" s="5"/>
      <c r="D3" s="5"/>
      <c r="E3" s="5"/>
      <c r="F3" s="5"/>
      <c r="G3" s="5"/>
      <c r="J3" s="445" t="s">
        <v>284</v>
      </c>
    </row>
    <row r="4" spans="3:10" ht="12.75">
      <c r="C4" s="728"/>
      <c r="D4" s="728"/>
      <c r="E4" s="110" t="str">
        <f>'Мат запаси'!E5</f>
        <v>2012 г.</v>
      </c>
      <c r="F4" s="110"/>
      <c r="G4" s="431" t="str">
        <f>вземания!G4</f>
        <v>2011 г.</v>
      </c>
      <c r="J4" s="445" t="s">
        <v>406</v>
      </c>
    </row>
    <row r="5" spans="3:10" ht="12.75">
      <c r="C5" s="731" t="s">
        <v>130</v>
      </c>
      <c r="D5" s="731"/>
      <c r="E5" s="116">
        <f>E6+E7</f>
        <v>5</v>
      </c>
      <c r="F5" s="114"/>
      <c r="G5" s="116">
        <f>G6+G7</f>
        <v>0</v>
      </c>
      <c r="J5" s="63"/>
    </row>
    <row r="6" spans="3:7" ht="12.75">
      <c r="C6" s="730" t="s">
        <v>131</v>
      </c>
      <c r="D6" s="730"/>
      <c r="E6" s="111">
        <v>5</v>
      </c>
      <c r="F6" s="111"/>
      <c r="G6" s="111">
        <v>0</v>
      </c>
    </row>
    <row r="7" spans="3:7" ht="12.75">
      <c r="C7" s="730" t="s">
        <v>64</v>
      </c>
      <c r="D7" s="730"/>
      <c r="E7" s="111">
        <v>0</v>
      </c>
      <c r="F7" s="111"/>
      <c r="G7" s="111">
        <v>0</v>
      </c>
    </row>
    <row r="8" spans="3:7" ht="12.75">
      <c r="C8" s="731" t="s">
        <v>132</v>
      </c>
      <c r="D8" s="731"/>
      <c r="E8" s="116">
        <f>E9+E10</f>
        <v>1</v>
      </c>
      <c r="F8" s="114"/>
      <c r="G8" s="116">
        <f>G9+G10</f>
        <v>2</v>
      </c>
    </row>
    <row r="9" spans="3:7" ht="12.75">
      <c r="C9" s="730" t="s">
        <v>131</v>
      </c>
      <c r="D9" s="730"/>
      <c r="E9" s="111">
        <v>1</v>
      </c>
      <c r="F9" s="111"/>
      <c r="G9" s="111">
        <v>2</v>
      </c>
    </row>
    <row r="10" spans="3:11" ht="12.75">
      <c r="C10" s="730" t="s">
        <v>64</v>
      </c>
      <c r="D10" s="730"/>
      <c r="E10" s="111">
        <v>0</v>
      </c>
      <c r="F10" s="111"/>
      <c r="G10" s="111">
        <v>0</v>
      </c>
      <c r="I10" s="732" t="s">
        <v>368</v>
      </c>
      <c r="J10" s="732"/>
      <c r="K10" s="732"/>
    </row>
    <row r="11" spans="3:11" ht="12.75">
      <c r="C11" s="731" t="s">
        <v>63</v>
      </c>
      <c r="D11" s="731"/>
      <c r="E11" s="114">
        <v>0</v>
      </c>
      <c r="F11" s="114"/>
      <c r="G11" s="114">
        <v>187</v>
      </c>
      <c r="I11" s="724" t="s">
        <v>368</v>
      </c>
      <c r="J11" s="724"/>
      <c r="K11" s="724"/>
    </row>
    <row r="12" spans="3:11" ht="12.75">
      <c r="C12" s="731" t="s">
        <v>133</v>
      </c>
      <c r="D12" s="731"/>
      <c r="E12" s="114">
        <v>0</v>
      </c>
      <c r="F12" s="114"/>
      <c r="G12" s="114">
        <v>0</v>
      </c>
      <c r="I12" s="724" t="s">
        <v>368</v>
      </c>
      <c r="J12" s="724"/>
      <c r="K12" s="724"/>
    </row>
    <row r="13" spans="3:11" ht="13.5" thickBot="1">
      <c r="C13" s="728" t="s">
        <v>56</v>
      </c>
      <c r="D13" s="728"/>
      <c r="E13" s="113">
        <f>E12+E11+E8+E5</f>
        <v>6</v>
      </c>
      <c r="F13" s="114"/>
      <c r="G13" s="113">
        <f>G12+G11+G8+G5</f>
        <v>189</v>
      </c>
      <c r="I13" s="723" t="s">
        <v>368</v>
      </c>
      <c r="J13" s="723"/>
      <c r="K13" s="723"/>
    </row>
    <row r="14" ht="13.5" thickTop="1"/>
    <row r="16" spans="4:7" ht="12.75">
      <c r="D16" s="424" t="s">
        <v>390</v>
      </c>
      <c r="E16" s="425">
        <f>Баланс!E22</f>
        <v>6</v>
      </c>
      <c r="F16" s="426"/>
      <c r="G16" s="425">
        <f>Баланс!G22</f>
        <v>189</v>
      </c>
    </row>
    <row r="17" spans="4:7" ht="12.75">
      <c r="D17" s="415" t="s">
        <v>391</v>
      </c>
      <c r="E17" s="416">
        <f>E13-E16</f>
        <v>0</v>
      </c>
      <c r="F17" s="417"/>
      <c r="G17" s="416">
        <f>G13-G16</f>
        <v>0</v>
      </c>
    </row>
  </sheetData>
  <sheetProtection/>
  <mergeCells count="15">
    <mergeCell ref="C11:D11"/>
    <mergeCell ref="C2:G2"/>
    <mergeCell ref="C4:D4"/>
    <mergeCell ref="C5:D5"/>
    <mergeCell ref="C6:D6"/>
    <mergeCell ref="I12:K12"/>
    <mergeCell ref="I13:K13"/>
    <mergeCell ref="C7:D7"/>
    <mergeCell ref="C8:D8"/>
    <mergeCell ref="C9:D9"/>
    <mergeCell ref="C10:D10"/>
    <mergeCell ref="C12:D12"/>
    <mergeCell ref="C13:D13"/>
    <mergeCell ref="I10:K10"/>
    <mergeCell ref="I11:K11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J25" sqref="J25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.75">
      <c r="B2" s="109">
        <v>17</v>
      </c>
      <c r="C2" s="729" t="s">
        <v>16</v>
      </c>
      <c r="D2" s="729"/>
      <c r="E2" s="729"/>
      <c r="F2" s="729"/>
      <c r="G2" s="729"/>
    </row>
    <row r="3" ht="12.75">
      <c r="J3" s="445" t="s">
        <v>284</v>
      </c>
    </row>
    <row r="4" ht="12.75" customHeight="1">
      <c r="J4" s="445" t="s">
        <v>406</v>
      </c>
    </row>
    <row r="5" spans="5:7" ht="12.75" customHeight="1">
      <c r="E5" s="443" t="str">
        <f>Пари!E4</f>
        <v>2012 г.</v>
      </c>
      <c r="G5" s="443" t="str">
        <f>Пари!G4</f>
        <v>2011 г.</v>
      </c>
    </row>
    <row r="6" spans="5:7" ht="9" customHeight="1">
      <c r="E6" s="105"/>
      <c r="G6" s="105"/>
    </row>
    <row r="7" spans="3:7" ht="12.75" customHeight="1">
      <c r="C7" s="1" t="s">
        <v>399</v>
      </c>
      <c r="E7" s="91">
        <v>536</v>
      </c>
      <c r="G7" s="91">
        <v>536</v>
      </c>
    </row>
    <row r="8" spans="3:7" ht="12.75" customHeight="1">
      <c r="C8" s="1" t="s">
        <v>400</v>
      </c>
      <c r="E8" s="1">
        <v>0</v>
      </c>
      <c r="G8" s="1">
        <v>0</v>
      </c>
    </row>
    <row r="9" spans="3:7" ht="12.75" customHeight="1" thickBot="1">
      <c r="C9" s="46" t="s">
        <v>401</v>
      </c>
      <c r="E9" s="444">
        <f>E7*1/1000</f>
        <v>0.536</v>
      </c>
      <c r="G9" s="444">
        <f>G7*1/1000</f>
        <v>0.536</v>
      </c>
    </row>
    <row r="10" ht="12.75" customHeight="1" thickTop="1"/>
    <row r="11" ht="12.75" customHeight="1"/>
    <row r="12" spans="5:7" ht="12.75" customHeight="1">
      <c r="E12" s="443" t="str">
        <f>E5</f>
        <v>2012 г.</v>
      </c>
      <c r="G12" s="443" t="str">
        <f>G5</f>
        <v>2011 г.</v>
      </c>
    </row>
    <row r="13" spans="3:7" ht="12.75" customHeight="1">
      <c r="C13" s="1" t="s">
        <v>402</v>
      </c>
      <c r="E13" s="91">
        <v>0</v>
      </c>
      <c r="F13" s="91"/>
      <c r="G13" s="91">
        <v>0</v>
      </c>
    </row>
    <row r="14" spans="3:7" ht="12.75" customHeight="1">
      <c r="C14" s="1" t="s">
        <v>403</v>
      </c>
      <c r="E14" s="91">
        <v>0</v>
      </c>
      <c r="F14" s="91"/>
      <c r="G14" s="91">
        <v>0</v>
      </c>
    </row>
    <row r="15" spans="3:7" ht="12.75" customHeight="1">
      <c r="C15" s="1" t="s">
        <v>404</v>
      </c>
      <c r="E15" s="91">
        <v>0</v>
      </c>
      <c r="F15" s="91"/>
      <c r="G15" s="91">
        <v>0</v>
      </c>
    </row>
    <row r="16" spans="3:7" ht="12.75" customHeight="1" thickBot="1">
      <c r="C16" s="46" t="s">
        <v>405</v>
      </c>
      <c r="E16" s="446">
        <f>E13+E14+E15</f>
        <v>0</v>
      </c>
      <c r="F16" s="91"/>
      <c r="G16" s="446">
        <f>G13+G14+G15</f>
        <v>0</v>
      </c>
    </row>
    <row r="17" ht="12.75" customHeight="1" thickTop="1"/>
    <row r="18" ht="12.75" customHeight="1"/>
    <row r="21" spans="3:7" ht="12.75">
      <c r="C21" s="415" t="s">
        <v>407</v>
      </c>
      <c r="D21" s="415"/>
      <c r="E21" s="416">
        <f>E9-Баланс!E28</f>
        <v>-535.464</v>
      </c>
      <c r="F21" s="417"/>
      <c r="G21" s="416">
        <f>G9-Баланс!G28</f>
        <v>-535.464</v>
      </c>
    </row>
    <row r="22" spans="3:7" ht="12.75">
      <c r="C22" s="415" t="s">
        <v>408</v>
      </c>
      <c r="E22" s="448">
        <f>-E16-Баланс!E30</f>
        <v>0</v>
      </c>
      <c r="F22" s="422"/>
      <c r="G22" s="448">
        <f>-G16-Баланс!G30</f>
        <v>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="110" zoomScaleSheetLayoutView="110" zoomScalePageLayoutView="0" workbookViewId="0" topLeftCell="A1">
      <selection activeCell="F13" sqref="F13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4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.75">
      <c r="B2" s="109">
        <v>18</v>
      </c>
      <c r="C2" s="729" t="s">
        <v>324</v>
      </c>
      <c r="D2" s="729"/>
      <c r="E2" s="729"/>
      <c r="F2" s="729"/>
      <c r="G2" s="729"/>
      <c r="H2" s="729"/>
    </row>
    <row r="3" spans="3:8" ht="15">
      <c r="C3" s="5"/>
      <c r="D3" s="5"/>
      <c r="E3" s="5"/>
      <c r="F3" s="5"/>
      <c r="G3" s="5"/>
      <c r="H3" s="5"/>
    </row>
    <row r="4" spans="3:8" ht="15">
      <c r="C4" s="5"/>
      <c r="D4" s="5"/>
      <c r="E4" s="5"/>
      <c r="F4" s="5"/>
      <c r="G4" s="5"/>
      <c r="H4" s="5"/>
    </row>
    <row r="5" spans="3:12" ht="12.75">
      <c r="C5" s="728"/>
      <c r="D5" s="728"/>
      <c r="E5" s="57"/>
      <c r="F5" s="420" t="str">
        <f>' осн капитал'!E5</f>
        <v>2012 г.</v>
      </c>
      <c r="G5" s="110"/>
      <c r="H5" s="420" t="str">
        <f>' осн капитал'!G5</f>
        <v>2011 г.</v>
      </c>
      <c r="L5" s="445" t="s">
        <v>284</v>
      </c>
    </row>
    <row r="6" spans="3:12" ht="12.75">
      <c r="C6" s="731"/>
      <c r="D6" s="731"/>
      <c r="E6" s="121"/>
      <c r="F6" s="114"/>
      <c r="G6" s="114"/>
      <c r="H6" s="114"/>
      <c r="L6" s="445" t="s">
        <v>406</v>
      </c>
    </row>
    <row r="7" spans="3:8" ht="12.75">
      <c r="C7" s="727" t="s">
        <v>325</v>
      </c>
      <c r="D7" s="727"/>
      <c r="E7" s="44"/>
      <c r="F7" s="111">
        <v>429</v>
      </c>
      <c r="G7" s="111"/>
      <c r="H7" s="111">
        <v>860</v>
      </c>
    </row>
    <row r="8" spans="3:8" ht="12.75">
      <c r="C8" s="727" t="s">
        <v>134</v>
      </c>
      <c r="D8" s="727"/>
      <c r="E8" s="44"/>
      <c r="F8" s="111">
        <v>0</v>
      </c>
      <c r="G8" s="111"/>
      <c r="H8" s="111">
        <v>0</v>
      </c>
    </row>
    <row r="9" spans="3:8" ht="12.75">
      <c r="C9" s="727" t="s">
        <v>232</v>
      </c>
      <c r="D9" s="727"/>
      <c r="E9" s="44"/>
      <c r="F9" s="111">
        <v>39</v>
      </c>
      <c r="G9" s="111"/>
      <c r="H9" s="111">
        <v>14</v>
      </c>
    </row>
    <row r="10" spans="3:8" ht="12.75">
      <c r="C10" s="727" t="s">
        <v>409</v>
      </c>
      <c r="D10" s="727"/>
      <c r="E10" s="44"/>
      <c r="F10" s="111">
        <v>12</v>
      </c>
      <c r="G10" s="111"/>
      <c r="H10" s="111">
        <v>4</v>
      </c>
    </row>
    <row r="11" spans="3:8" ht="12.75">
      <c r="C11" s="727" t="s">
        <v>410</v>
      </c>
      <c r="D11" s="727"/>
      <c r="E11" s="121"/>
      <c r="F11" s="111">
        <v>716</v>
      </c>
      <c r="G11" s="111"/>
      <c r="H11" s="111">
        <v>1584</v>
      </c>
    </row>
    <row r="12" spans="3:8" ht="12.75">
      <c r="C12" s="727" t="s">
        <v>135</v>
      </c>
      <c r="D12" s="727"/>
      <c r="E12" s="121"/>
      <c r="F12" s="111">
        <v>1941</v>
      </c>
      <c r="G12" s="111"/>
      <c r="H12" s="111">
        <v>2275</v>
      </c>
    </row>
    <row r="13" spans="3:12" ht="12.75">
      <c r="C13" s="727" t="s">
        <v>136</v>
      </c>
      <c r="D13" s="727"/>
      <c r="E13" s="44"/>
      <c r="F13" s="111"/>
      <c r="G13" s="111"/>
      <c r="H13" s="111"/>
      <c r="J13" s="723" t="s">
        <v>368</v>
      </c>
      <c r="K13" s="723"/>
      <c r="L13" s="723"/>
    </row>
    <row r="14" spans="3:12" ht="12.75">
      <c r="C14" s="727" t="s">
        <v>136</v>
      </c>
      <c r="D14" s="727"/>
      <c r="E14" s="44"/>
      <c r="F14" s="111"/>
      <c r="G14" s="111"/>
      <c r="H14" s="111"/>
      <c r="J14" s="724" t="s">
        <v>368</v>
      </c>
      <c r="K14" s="724"/>
      <c r="L14" s="724"/>
    </row>
    <row r="15" spans="3:12" ht="13.5" thickBot="1">
      <c r="C15" s="728" t="s">
        <v>56</v>
      </c>
      <c r="D15" s="728"/>
      <c r="E15" s="57"/>
      <c r="F15" s="113">
        <f>SUM(F7:F14)</f>
        <v>3137</v>
      </c>
      <c r="G15" s="114"/>
      <c r="H15" s="113">
        <f>SUM(H7:H14)</f>
        <v>4737</v>
      </c>
      <c r="J15" s="723" t="s">
        <v>368</v>
      </c>
      <c r="K15" s="723"/>
      <c r="L15" s="723"/>
    </row>
    <row r="16" spans="12:13" ht="15.75" thickTop="1">
      <c r="L16" s="232"/>
      <c r="M16" s="232"/>
    </row>
    <row r="20" spans="3:9" ht="12.75">
      <c r="C20" s="424" t="s">
        <v>390</v>
      </c>
      <c r="D20" s="424"/>
      <c r="E20" s="424"/>
      <c r="F20" s="425">
        <f>Баланс!E40+Баланс!E48</f>
        <v>3137</v>
      </c>
      <c r="G20" s="426"/>
      <c r="H20" s="425">
        <f>Баланс!G40+Баланс!G48</f>
        <v>4737</v>
      </c>
      <c r="I20" s="4"/>
    </row>
    <row r="21" spans="3:9" ht="12.75">
      <c r="C21" s="415" t="s">
        <v>391</v>
      </c>
      <c r="D21" s="415"/>
      <c r="E21" s="415"/>
      <c r="F21" s="416">
        <f>F15-F20</f>
        <v>0</v>
      </c>
      <c r="G21" s="417"/>
      <c r="H21" s="416">
        <f>H15-H20</f>
        <v>0</v>
      </c>
      <c r="I21" s="4"/>
    </row>
  </sheetData>
  <sheetProtection/>
  <mergeCells count="15">
    <mergeCell ref="J15:L15"/>
    <mergeCell ref="J13:L13"/>
    <mergeCell ref="J14:L14"/>
    <mergeCell ref="C2:H2"/>
    <mergeCell ref="C5:D5"/>
    <mergeCell ref="C6:D6"/>
    <mergeCell ref="C7:D7"/>
    <mergeCell ref="C15:D15"/>
    <mergeCell ref="C14:D14"/>
    <mergeCell ref="C8:D8"/>
    <mergeCell ref="C13:D13"/>
    <mergeCell ref="C9:D9"/>
    <mergeCell ref="C10:D10"/>
    <mergeCell ref="C11:D11"/>
    <mergeCell ref="C12:D12"/>
  </mergeCells>
  <hyperlinks>
    <hyperlink ref="L5" location="ОПР!Print_Area" display="Отчет за доходите"/>
    <hyperlink ref="L6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I10" sqref="I10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4" customWidth="1"/>
    <col min="4" max="6" width="6.28125" style="4" customWidth="1"/>
    <col min="7" max="7" width="12.57421875" style="4" customWidth="1"/>
    <col min="8" max="8" width="6.140625" style="4" customWidth="1"/>
    <col min="9" max="9" width="10.421875" style="4" bestFit="1" customWidth="1"/>
    <col min="10" max="10" width="9.421875" style="4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03" customFormat="1" ht="15">
      <c r="B2" s="451">
        <v>19</v>
      </c>
      <c r="C2" s="733" t="s">
        <v>413</v>
      </c>
      <c r="D2" s="733"/>
      <c r="E2" s="733"/>
      <c r="F2" s="733"/>
      <c r="G2" s="733"/>
      <c r="H2" s="733"/>
      <c r="I2" s="733"/>
      <c r="J2" s="733"/>
      <c r="M2" s="1"/>
      <c r="N2" s="1"/>
      <c r="O2" s="1"/>
      <c r="P2" s="1"/>
      <c r="Q2" s="1"/>
    </row>
    <row r="3" spans="2:17" s="103" customFormat="1" ht="15">
      <c r="B3" s="451"/>
      <c r="C3" s="366"/>
      <c r="D3" s="366"/>
      <c r="E3" s="366"/>
      <c r="F3" s="366"/>
      <c r="G3" s="366"/>
      <c r="H3" s="366"/>
      <c r="I3" s="366"/>
      <c r="J3" s="366"/>
      <c r="M3" s="1"/>
      <c r="N3" s="1"/>
      <c r="O3" s="1"/>
      <c r="P3" s="1"/>
      <c r="Q3" s="1"/>
    </row>
    <row r="4" spans="3:10" ht="15">
      <c r="C4" s="5"/>
      <c r="D4" s="5"/>
      <c r="E4" s="5"/>
      <c r="F4" s="5"/>
      <c r="G4" s="5"/>
      <c r="H4" s="5"/>
      <c r="I4" s="5"/>
      <c r="J4" s="5"/>
    </row>
    <row r="5" spans="3:10" ht="15">
      <c r="C5" s="244"/>
      <c r="D5" s="244"/>
      <c r="E5" s="244"/>
      <c r="F5" s="244"/>
      <c r="G5" s="420" t="str">
        <f>задължения!F5</f>
        <v>2012 г.</v>
      </c>
      <c r="H5" s="110"/>
      <c r="I5" s="420" t="str">
        <f>задължения!H5</f>
        <v>2011 г.</v>
      </c>
      <c r="J5" s="244"/>
    </row>
    <row r="6" spans="3:13" ht="12.75">
      <c r="C6" s="43"/>
      <c r="D6" s="43"/>
      <c r="E6" s="43"/>
      <c r="F6" s="43"/>
      <c r="G6" s="43"/>
      <c r="H6" s="43"/>
      <c r="I6" s="43"/>
      <c r="J6" s="43"/>
      <c r="M6" s="445" t="s">
        <v>284</v>
      </c>
    </row>
    <row r="7" spans="3:13" ht="12.75">
      <c r="C7" s="16" t="s">
        <v>468</v>
      </c>
      <c r="D7" s="16"/>
      <c r="E7" s="16"/>
      <c r="F7" s="16"/>
      <c r="G7" s="514">
        <v>0</v>
      </c>
      <c r="H7" s="514"/>
      <c r="I7" s="514">
        <v>0</v>
      </c>
      <c r="J7" s="16"/>
      <c r="M7" s="445" t="s">
        <v>406</v>
      </c>
    </row>
    <row r="8" spans="3:10" ht="12.75">
      <c r="C8" s="16" t="s">
        <v>466</v>
      </c>
      <c r="D8" s="16"/>
      <c r="E8" s="16"/>
      <c r="F8" s="16"/>
      <c r="G8" s="514">
        <v>0</v>
      </c>
      <c r="H8" s="514"/>
      <c r="I8" s="514">
        <v>0</v>
      </c>
      <c r="J8" s="16"/>
    </row>
    <row r="9" spans="3:10" ht="12.75">
      <c r="C9" s="16" t="s">
        <v>29</v>
      </c>
      <c r="D9" s="16"/>
      <c r="E9" s="16"/>
      <c r="F9" s="16"/>
      <c r="G9" s="514">
        <v>428</v>
      </c>
      <c r="H9" s="514"/>
      <c r="I9" s="514">
        <v>405</v>
      </c>
      <c r="J9" s="16"/>
    </row>
    <row r="10" spans="3:10" ht="12.75">
      <c r="C10" s="43" t="s">
        <v>467</v>
      </c>
      <c r="D10" s="43"/>
      <c r="E10" s="43"/>
      <c r="F10" s="43"/>
      <c r="G10" s="515"/>
      <c r="H10" s="515"/>
      <c r="I10" s="515"/>
      <c r="J10" s="43"/>
    </row>
    <row r="11" spans="3:17" ht="15.75" thickBot="1">
      <c r="C11" s="244"/>
      <c r="D11" s="244"/>
      <c r="E11" s="244"/>
      <c r="F11" s="244"/>
      <c r="G11" s="516">
        <f>SUM(G7:G10)</f>
        <v>428</v>
      </c>
      <c r="H11" s="515"/>
      <c r="I11" s="516">
        <f>SUM(I7:I10)</f>
        <v>405</v>
      </c>
      <c r="J11" s="244"/>
      <c r="M11" s="293" t="s">
        <v>390</v>
      </c>
      <c r="N11" s="293"/>
      <c r="O11" s="509">
        <f>Баланс!E39+Баланс!E47</f>
        <v>428</v>
      </c>
      <c r="P11" s="510"/>
      <c r="Q11" s="509">
        <f>Баланс!G39+Баланс!G47</f>
        <v>405</v>
      </c>
    </row>
    <row r="12" spans="3:17" ht="13.5" thickTop="1">
      <c r="C12" s="43"/>
      <c r="D12" s="43"/>
      <c r="E12" s="43"/>
      <c r="F12" s="43"/>
      <c r="G12" s="43"/>
      <c r="H12" s="43"/>
      <c r="I12" s="43"/>
      <c r="J12" s="43"/>
      <c r="M12" s="511" t="s">
        <v>391</v>
      </c>
      <c r="N12" s="511"/>
      <c r="O12" s="512">
        <f>G11-O11</f>
        <v>0</v>
      </c>
      <c r="P12" s="513"/>
      <c r="Q12" s="512">
        <f>I11-Q11</f>
        <v>0</v>
      </c>
    </row>
    <row r="13" spans="3:10" ht="12.75" hidden="1">
      <c r="C13" s="452"/>
      <c r="D13" s="16"/>
      <c r="E13" s="16"/>
      <c r="F13" s="16"/>
      <c r="G13" s="16"/>
      <c r="H13" s="16"/>
      <c r="I13" s="16"/>
      <c r="J13" s="16"/>
    </row>
    <row r="14" spans="3:10" ht="12.75" hidden="1">
      <c r="C14" s="442"/>
      <c r="D14" s="23"/>
      <c r="E14" s="23"/>
      <c r="F14" s="23"/>
      <c r="G14" s="23"/>
      <c r="H14" s="23"/>
      <c r="I14" s="23"/>
      <c r="J14" s="23"/>
    </row>
    <row r="15" spans="3:10" ht="15">
      <c r="C15" s="453" t="s">
        <v>360</v>
      </c>
      <c r="D15" s="453"/>
      <c r="E15" s="453"/>
      <c r="F15" s="453"/>
      <c r="G15" s="453"/>
      <c r="H15" s="453"/>
      <c r="I15" s="453"/>
      <c r="J15" s="453"/>
    </row>
    <row r="16" spans="3:10" ht="12.75">
      <c r="C16" s="454" t="s">
        <v>199</v>
      </c>
      <c r="D16" s="454"/>
      <c r="E16" s="454"/>
      <c r="F16" s="454"/>
      <c r="G16" s="519" t="s">
        <v>474</v>
      </c>
      <c r="H16" s="388" t="s">
        <v>196</v>
      </c>
      <c r="I16" s="388" t="s">
        <v>198</v>
      </c>
      <c r="J16" s="388" t="s">
        <v>197</v>
      </c>
    </row>
    <row r="17" spans="3:9" ht="12.75">
      <c r="C17" s="455" t="s">
        <v>469</v>
      </c>
      <c r="D17" s="455"/>
      <c r="E17" s="455"/>
      <c r="F17" s="455"/>
      <c r="G17" s="520">
        <v>0</v>
      </c>
      <c r="H17" s="455" t="s">
        <v>471</v>
      </c>
      <c r="I17" s="517">
        <v>0.03</v>
      </c>
    </row>
    <row r="18" spans="3:9" ht="12.75">
      <c r="C18" s="456" t="s">
        <v>470</v>
      </c>
      <c r="D18" s="456"/>
      <c r="E18" s="456"/>
      <c r="F18" s="456"/>
      <c r="G18" s="521">
        <v>0</v>
      </c>
      <c r="H18" s="456" t="s">
        <v>472</v>
      </c>
      <c r="I18" s="518">
        <v>0.04</v>
      </c>
    </row>
    <row r="19" spans="3:10" ht="12.75">
      <c r="C19" s="469" t="s">
        <v>463</v>
      </c>
      <c r="D19" s="456"/>
      <c r="E19" s="456"/>
      <c r="F19" s="456"/>
      <c r="G19" s="521">
        <v>0</v>
      </c>
      <c r="H19" s="456" t="s">
        <v>471</v>
      </c>
      <c r="I19" s="517">
        <v>0</v>
      </c>
      <c r="J19" s="4" t="s">
        <v>473</v>
      </c>
    </row>
    <row r="20" spans="3:9" ht="13.5" thickBot="1">
      <c r="C20" s="456"/>
      <c r="D20" s="456"/>
      <c r="E20" s="456"/>
      <c r="F20" s="456"/>
      <c r="G20" s="446">
        <f>SUM(G17:G19)</f>
        <v>0</v>
      </c>
      <c r="H20" s="1"/>
      <c r="I20" s="24"/>
    </row>
    <row r="21" spans="3:9" ht="13.5" thickTop="1">
      <c r="C21" s="456"/>
      <c r="D21" s="456"/>
      <c r="E21" s="456"/>
      <c r="F21" s="456"/>
      <c r="G21" s="456"/>
      <c r="I21" s="24"/>
    </row>
    <row r="23" spans="3:10" ht="15" hidden="1">
      <c r="C23" s="734" t="s">
        <v>203</v>
      </c>
      <c r="D23" s="734"/>
      <c r="E23" s="734"/>
      <c r="F23" s="734"/>
      <c r="G23" s="734"/>
      <c r="H23" s="734"/>
      <c r="I23" s="734"/>
      <c r="J23" s="734"/>
    </row>
    <row r="24" spans="3:10" ht="12.75" hidden="1">
      <c r="C24" s="735" t="s">
        <v>369</v>
      </c>
      <c r="D24" s="735"/>
      <c r="E24" s="735"/>
      <c r="F24" s="735"/>
      <c r="G24" s="735"/>
      <c r="H24" s="735"/>
      <c r="I24" s="735"/>
      <c r="J24" s="735"/>
    </row>
    <row r="25" spans="3:10" ht="12.75" customHeight="1" hidden="1">
      <c r="C25" s="736"/>
      <c r="D25" s="736"/>
      <c r="E25" s="736"/>
      <c r="F25" s="736"/>
      <c r="G25" s="736"/>
      <c r="H25" s="719" t="s">
        <v>119</v>
      </c>
      <c r="I25" s="719"/>
      <c r="J25" s="320" t="s">
        <v>120</v>
      </c>
    </row>
    <row r="26" spans="3:10" ht="12.75" customHeight="1" hidden="1">
      <c r="C26" s="721" t="s">
        <v>194</v>
      </c>
      <c r="D26" s="721"/>
      <c r="E26" s="721"/>
      <c r="F26" s="721"/>
      <c r="G26" s="721"/>
      <c r="H26" s="737"/>
      <c r="I26" s="737"/>
      <c r="J26" s="322"/>
    </row>
    <row r="27" spans="3:10" ht="12.75" customHeight="1" hidden="1">
      <c r="C27" s="721" t="s">
        <v>121</v>
      </c>
      <c r="D27" s="721"/>
      <c r="E27" s="721"/>
      <c r="F27" s="721"/>
      <c r="G27" s="721"/>
      <c r="H27" s="737"/>
      <c r="I27" s="737"/>
      <c r="J27" s="322"/>
    </row>
    <row r="28" spans="3:10" ht="12.75" customHeight="1" hidden="1">
      <c r="C28" s="719" t="s">
        <v>122</v>
      </c>
      <c r="D28" s="719"/>
      <c r="E28" s="719"/>
      <c r="F28" s="719"/>
      <c r="G28" s="719"/>
      <c r="H28" s="738">
        <v>0</v>
      </c>
      <c r="I28" s="738"/>
      <c r="J28" s="321">
        <v>0</v>
      </c>
    </row>
    <row r="29" spans="3:10" ht="12.75" hidden="1">
      <c r="C29" s="735" t="s">
        <v>370</v>
      </c>
      <c r="D29" s="735"/>
      <c r="E29" s="735"/>
      <c r="F29" s="735"/>
      <c r="G29" s="735"/>
      <c r="H29" s="735"/>
      <c r="I29" s="735"/>
      <c r="J29" s="735"/>
    </row>
    <row r="30" spans="3:10" ht="12.75" customHeight="1" hidden="1">
      <c r="C30" s="736"/>
      <c r="D30" s="736"/>
      <c r="E30" s="736"/>
      <c r="F30" s="736"/>
      <c r="G30" s="736"/>
      <c r="H30" s="719" t="s">
        <v>119</v>
      </c>
      <c r="I30" s="719"/>
      <c r="J30" s="320" t="s">
        <v>120</v>
      </c>
    </row>
    <row r="31" spans="3:10" ht="12.75" customHeight="1" hidden="1">
      <c r="C31" s="721" t="s">
        <v>194</v>
      </c>
      <c r="D31" s="721"/>
      <c r="E31" s="721"/>
      <c r="F31" s="721"/>
      <c r="G31" s="721"/>
      <c r="H31" s="737"/>
      <c r="I31" s="737"/>
      <c r="J31" s="322"/>
    </row>
    <row r="32" spans="3:10" ht="12.75" customHeight="1" hidden="1">
      <c r="C32" s="721" t="s">
        <v>121</v>
      </c>
      <c r="D32" s="721"/>
      <c r="E32" s="721"/>
      <c r="F32" s="721"/>
      <c r="G32" s="721"/>
      <c r="H32" s="737"/>
      <c r="I32" s="737"/>
      <c r="J32" s="322"/>
    </row>
    <row r="33" spans="3:10" ht="12.75" customHeight="1" hidden="1">
      <c r="C33" s="719" t="s">
        <v>122</v>
      </c>
      <c r="D33" s="719"/>
      <c r="E33" s="719"/>
      <c r="F33" s="719"/>
      <c r="G33" s="719"/>
      <c r="H33" s="738">
        <v>0</v>
      </c>
      <c r="I33" s="738"/>
      <c r="J33" s="321">
        <v>0</v>
      </c>
    </row>
    <row r="34" spans="3:10" ht="15" hidden="1">
      <c r="C34" s="734" t="s">
        <v>204</v>
      </c>
      <c r="D34" s="734"/>
      <c r="E34" s="734"/>
      <c r="F34" s="734"/>
      <c r="G34" s="734"/>
      <c r="H34" s="734"/>
      <c r="I34" s="734"/>
      <c r="J34" s="734"/>
    </row>
    <row r="35" spans="3:10" ht="12.75" hidden="1">
      <c r="C35" s="735" t="s">
        <v>369</v>
      </c>
      <c r="D35" s="735"/>
      <c r="E35" s="735"/>
      <c r="F35" s="735"/>
      <c r="G35" s="735"/>
      <c r="H35" s="735"/>
      <c r="I35" s="735"/>
      <c r="J35" s="735"/>
    </row>
    <row r="36" spans="3:10" ht="12.75" customHeight="1" hidden="1">
      <c r="C36" s="721" t="s">
        <v>194</v>
      </c>
      <c r="D36" s="721"/>
      <c r="E36" s="721"/>
      <c r="F36" s="721"/>
      <c r="G36" s="721"/>
      <c r="H36" s="737"/>
      <c r="I36" s="737"/>
      <c r="J36" s="322"/>
    </row>
    <row r="37" spans="3:10" ht="12.75" customHeight="1" hidden="1">
      <c r="C37" s="719" t="s">
        <v>56</v>
      </c>
      <c r="D37" s="719"/>
      <c r="E37" s="719"/>
      <c r="F37" s="719"/>
      <c r="G37" s="719"/>
      <c r="H37" s="738">
        <v>0</v>
      </c>
      <c r="I37" s="738"/>
      <c r="J37" s="321">
        <v>0</v>
      </c>
    </row>
    <row r="38" ht="12.75" hidden="1"/>
    <row r="39" ht="12.75" hidden="1"/>
  </sheetData>
  <sheetProtection/>
  <mergeCells count="26"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  <mergeCell ref="H33:I33"/>
    <mergeCell ref="H31:I31"/>
    <mergeCell ref="C29:J29"/>
    <mergeCell ref="C30:G30"/>
    <mergeCell ref="H32:I32"/>
    <mergeCell ref="C32:G32"/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</mergeCells>
  <hyperlinks>
    <hyperlink ref="M6" location="ОПР!Print_Area" display="Отчет за доходите"/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12" sqref="G12"/>
    </sheetView>
  </sheetViews>
  <sheetFormatPr defaultColWidth="9.140625" defaultRowHeight="12.75"/>
  <cols>
    <col min="1" max="1" width="2.00390625" style="1" customWidth="1"/>
    <col min="2" max="2" width="3.28125" style="1" customWidth="1"/>
    <col min="3" max="3" width="15.00390625" style="1" customWidth="1"/>
    <col min="4" max="4" width="22.28125" style="1" customWidth="1"/>
    <col min="5" max="5" width="11.57421875" style="1" bestFit="1" customWidth="1"/>
    <col min="6" max="6" width="9.281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03" customFormat="1" ht="15">
      <c r="B2" s="451">
        <v>20</v>
      </c>
      <c r="C2" s="733" t="s">
        <v>45</v>
      </c>
      <c r="D2" s="733"/>
      <c r="E2" s="733"/>
      <c r="F2" s="733"/>
      <c r="G2" s="733"/>
      <c r="H2" s="733"/>
      <c r="I2" s="733"/>
      <c r="J2" s="733"/>
    </row>
    <row r="3" spans="3:12" ht="15">
      <c r="C3" s="5"/>
      <c r="D3" s="5"/>
      <c r="E3" s="5"/>
      <c r="F3" s="5"/>
      <c r="G3" s="5"/>
      <c r="H3" s="5"/>
      <c r="I3" s="5"/>
      <c r="J3" s="5"/>
      <c r="L3" s="445" t="s">
        <v>284</v>
      </c>
    </row>
    <row r="4" spans="3:12" ht="15">
      <c r="C4" s="5"/>
      <c r="D4" s="5"/>
      <c r="E4" s="5"/>
      <c r="F4" s="5"/>
      <c r="G4" s="5"/>
      <c r="H4" s="5"/>
      <c r="I4" s="5"/>
      <c r="J4" s="5"/>
      <c r="L4" s="445" t="s">
        <v>406</v>
      </c>
    </row>
    <row r="5" spans="3:10" ht="15">
      <c r="C5" s="5"/>
      <c r="D5" s="5"/>
      <c r="E5" s="5"/>
      <c r="F5" s="5"/>
      <c r="G5" s="5"/>
      <c r="H5" s="5"/>
      <c r="I5" s="5"/>
      <c r="J5" s="5"/>
    </row>
    <row r="6" spans="3:10" s="120" customFormat="1" ht="42.75" customHeight="1">
      <c r="C6" s="711"/>
      <c r="D6" s="711"/>
      <c r="E6" s="118" t="str">
        <f>задължения!F5</f>
        <v>2012 г.</v>
      </c>
      <c r="F6" s="119" t="s">
        <v>303</v>
      </c>
      <c r="G6" s="119" t="s">
        <v>415</v>
      </c>
      <c r="H6" s="119" t="s">
        <v>416</v>
      </c>
      <c r="I6" s="119" t="s">
        <v>417</v>
      </c>
      <c r="J6" s="119" t="str">
        <f>задължения!H5</f>
        <v>2011 г.</v>
      </c>
    </row>
    <row r="7" spans="3:10" ht="12.75">
      <c r="C7" s="731" t="s">
        <v>137</v>
      </c>
      <c r="D7" s="731"/>
      <c r="E7" s="114">
        <f>SUM(E8:E9)</f>
        <v>0</v>
      </c>
      <c r="F7" s="111"/>
      <c r="G7" s="111"/>
      <c r="H7" s="111"/>
      <c r="I7" s="111"/>
      <c r="J7" s="114">
        <f>SUM(J8:J9)</f>
        <v>0</v>
      </c>
    </row>
    <row r="8" spans="3:10" ht="12.75">
      <c r="C8" s="727" t="s">
        <v>414</v>
      </c>
      <c r="D8" s="727"/>
      <c r="E8" s="111">
        <f>SUM(F8:J8)</f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</row>
    <row r="9" spans="3:10" ht="12.75">
      <c r="C9" s="727" t="s">
        <v>418</v>
      </c>
      <c r="D9" s="727"/>
      <c r="E9" s="111">
        <f>SUM(F9:J9)</f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</row>
    <row r="10" spans="3:10" ht="12.75">
      <c r="C10" s="727" t="s">
        <v>138</v>
      </c>
      <c r="D10" s="727"/>
      <c r="E10" s="111"/>
      <c r="F10" s="111"/>
      <c r="G10" s="111"/>
      <c r="H10" s="111"/>
      <c r="I10" s="111"/>
      <c r="J10" s="111"/>
    </row>
    <row r="11" spans="3:10" ht="12.75">
      <c r="C11" s="731" t="s">
        <v>326</v>
      </c>
      <c r="D11" s="731"/>
      <c r="E11" s="111">
        <f>SUM(E12:E13)</f>
        <v>0</v>
      </c>
      <c r="F11" s="114"/>
      <c r="G11" s="114"/>
      <c r="H11" s="114"/>
      <c r="I11" s="114"/>
      <c r="J11" s="111">
        <f>SUM(J12:J13)</f>
        <v>0</v>
      </c>
    </row>
    <row r="12" spans="3:10" ht="12.75">
      <c r="C12" s="727" t="s">
        <v>138</v>
      </c>
      <c r="D12" s="727"/>
      <c r="E12" s="111">
        <f>SUM(F12:J12)</f>
        <v>0</v>
      </c>
      <c r="F12" s="111"/>
      <c r="G12" s="111"/>
      <c r="H12" s="111"/>
      <c r="I12" s="111"/>
      <c r="J12" s="111">
        <v>0</v>
      </c>
    </row>
    <row r="13" spans="3:10" ht="12.75">
      <c r="C13" s="727" t="s">
        <v>138</v>
      </c>
      <c r="D13" s="727"/>
      <c r="E13" s="111">
        <f>SUM(F13:J13)</f>
        <v>0</v>
      </c>
      <c r="F13" s="111"/>
      <c r="G13" s="111"/>
      <c r="H13" s="111"/>
      <c r="I13" s="111"/>
      <c r="J13" s="111">
        <v>0</v>
      </c>
    </row>
    <row r="14" spans="3:10" ht="13.5" thickBot="1">
      <c r="C14" s="728"/>
      <c r="D14" s="728"/>
      <c r="E14" s="113">
        <f>E7+E11</f>
        <v>0</v>
      </c>
      <c r="F14" s="114"/>
      <c r="G14" s="114"/>
      <c r="H14" s="114"/>
      <c r="I14" s="114"/>
      <c r="J14" s="113">
        <f>J7+J11</f>
        <v>0</v>
      </c>
    </row>
    <row r="15" ht="13.5" thickTop="1"/>
    <row r="17" spans="3:10" ht="12.75">
      <c r="C17" s="424" t="s">
        <v>390</v>
      </c>
      <c r="E17" s="91">
        <f>Баланс!E42</f>
        <v>0</v>
      </c>
      <c r="F17" s="91"/>
      <c r="G17" s="91"/>
      <c r="H17" s="91"/>
      <c r="I17" s="91"/>
      <c r="J17" s="91">
        <f>Баланс!G42</f>
        <v>0</v>
      </c>
    </row>
    <row r="18" spans="3:10" ht="12.75">
      <c r="C18" s="415" t="s">
        <v>391</v>
      </c>
      <c r="E18" s="416">
        <f>E14-E17</f>
        <v>0</v>
      </c>
      <c r="F18" s="416"/>
      <c r="G18" s="416"/>
      <c r="H18" s="416"/>
      <c r="I18" s="416"/>
      <c r="J18" s="416">
        <f>J14-J17</f>
        <v>0</v>
      </c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hyperlinks>
    <hyperlink ref="L3" location="ОПР!Print_Area" display="Отчет за доходите"/>
    <hyperlink ref="L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J24"/>
  <sheetViews>
    <sheetView view="pageBreakPreview" zoomScale="120" zoomScaleSheetLayoutView="120" zoomScalePageLayoutView="0" workbookViewId="0" topLeftCell="A1">
      <selection activeCell="E24" sqref="E24:E25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4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5">
      <c r="B2" s="46">
        <v>21</v>
      </c>
      <c r="C2" s="733" t="s">
        <v>319</v>
      </c>
      <c r="D2" s="733"/>
      <c r="E2" s="733"/>
      <c r="F2" s="733"/>
      <c r="G2" s="733"/>
    </row>
    <row r="3" spans="3:10" ht="15">
      <c r="C3" s="5"/>
      <c r="D3" s="5"/>
      <c r="E3" s="5"/>
      <c r="F3" s="5"/>
      <c r="G3" s="5"/>
      <c r="J3" s="445" t="s">
        <v>284</v>
      </c>
    </row>
    <row r="4" spans="3:10" ht="12.75" customHeight="1">
      <c r="C4" s="7" t="s">
        <v>168</v>
      </c>
      <c r="D4" s="7"/>
      <c r="E4" s="473" t="str">
        <f>Провизии!E6</f>
        <v>2012 г.</v>
      </c>
      <c r="F4" s="117"/>
      <c r="G4" s="474" t="str">
        <f>Провизии!J6</f>
        <v>2011 г.</v>
      </c>
      <c r="J4" s="445" t="s">
        <v>406</v>
      </c>
    </row>
    <row r="5" spans="3:7" ht="12.75">
      <c r="C5" s="16" t="s">
        <v>423</v>
      </c>
      <c r="D5" s="16"/>
      <c r="E5" s="111">
        <v>0</v>
      </c>
      <c r="F5" s="111"/>
      <c r="G5" s="111">
        <v>0</v>
      </c>
    </row>
    <row r="6" spans="3:7" ht="12.75">
      <c r="C6" s="16" t="s">
        <v>424</v>
      </c>
      <c r="D6" s="16"/>
      <c r="E6" s="111">
        <v>0</v>
      </c>
      <c r="F6" s="111"/>
      <c r="G6" s="111">
        <v>0</v>
      </c>
    </row>
    <row r="7" spans="3:7" ht="12.75">
      <c r="C7" s="16" t="s">
        <v>425</v>
      </c>
      <c r="D7" s="16"/>
      <c r="E7" s="111">
        <v>0</v>
      </c>
      <c r="F7" s="111"/>
      <c r="G7" s="111">
        <v>0</v>
      </c>
    </row>
    <row r="8" spans="3:7" ht="12.75">
      <c r="C8" s="16" t="s">
        <v>426</v>
      </c>
      <c r="D8" s="16"/>
      <c r="E8" s="111">
        <v>0</v>
      </c>
      <c r="F8" s="114"/>
      <c r="G8" s="111">
        <v>0</v>
      </c>
    </row>
    <row r="9" spans="3:7" ht="12.75">
      <c r="C9" s="16" t="s">
        <v>138</v>
      </c>
      <c r="D9" s="16"/>
      <c r="E9" s="111"/>
      <c r="F9" s="111"/>
      <c r="G9" s="111"/>
    </row>
    <row r="10" spans="3:7" ht="12.75">
      <c r="C10" s="728"/>
      <c r="D10" s="728"/>
      <c r="E10" s="116">
        <f>SUM(E5:E9)</f>
        <v>0</v>
      </c>
      <c r="F10" s="114"/>
      <c r="G10" s="116">
        <f>SUM(G5:G9)</f>
        <v>0</v>
      </c>
    </row>
    <row r="13" spans="3:7" ht="12.75">
      <c r="C13" s="731" t="s">
        <v>331</v>
      </c>
      <c r="D13" s="731"/>
      <c r="E13" s="473" t="str">
        <f>E4</f>
        <v>2012 г.</v>
      </c>
      <c r="F13" s="117"/>
      <c r="G13" s="474" t="str">
        <f>G4</f>
        <v>2011 г.</v>
      </c>
    </row>
    <row r="14" spans="3:7" ht="12.75">
      <c r="C14" s="16" t="s">
        <v>419</v>
      </c>
      <c r="D14" s="16"/>
      <c r="E14" s="111">
        <v>0</v>
      </c>
      <c r="F14" s="114"/>
      <c r="G14" s="111"/>
    </row>
    <row r="15" spans="3:7" ht="12.75">
      <c r="C15" s="16" t="s">
        <v>420</v>
      </c>
      <c r="D15" s="16"/>
      <c r="E15" s="111">
        <v>0</v>
      </c>
      <c r="F15" s="111"/>
      <c r="G15" s="111"/>
    </row>
    <row r="16" spans="3:7" ht="12.75">
      <c r="C16" s="43"/>
      <c r="D16" s="43"/>
      <c r="E16" s="116">
        <f>SUM(E14:E15)</f>
        <v>0</v>
      </c>
      <c r="F16" s="114"/>
      <c r="G16" s="116">
        <f>SUM(G14:G15)</f>
        <v>0</v>
      </c>
    </row>
    <row r="17" spans="3:7" ht="12.75">
      <c r="C17" s="57"/>
      <c r="D17" s="57"/>
      <c r="E17" s="114"/>
      <c r="F17" s="114"/>
      <c r="G17" s="114"/>
    </row>
    <row r="18" spans="3:7" ht="26.25" thickBot="1">
      <c r="C18" s="457" t="s">
        <v>427</v>
      </c>
      <c r="D18" s="57"/>
      <c r="E18" s="113">
        <f>E10-E16</f>
        <v>0</v>
      </c>
      <c r="F18" s="114"/>
      <c r="G18" s="113">
        <f>G10-G16</f>
        <v>0</v>
      </c>
    </row>
    <row r="19" ht="13.5" thickTop="1"/>
    <row r="21" spans="3:7" ht="12.75">
      <c r="C21" s="424" t="s">
        <v>421</v>
      </c>
      <c r="E21" s="91">
        <f>Баланс!E24</f>
        <v>0</v>
      </c>
      <c r="F21" s="403"/>
      <c r="G21" s="91">
        <f>Баланс!G24</f>
        <v>0</v>
      </c>
    </row>
    <row r="22" spans="3:7" ht="12.75">
      <c r="C22" s="415" t="s">
        <v>391</v>
      </c>
      <c r="E22" s="416">
        <f>E10-E21</f>
        <v>0</v>
      </c>
      <c r="F22" s="417"/>
      <c r="G22" s="416">
        <f>G10-G21</f>
        <v>0</v>
      </c>
    </row>
    <row r="23" spans="3:7" ht="12.75">
      <c r="C23" s="424" t="s">
        <v>422</v>
      </c>
      <c r="E23" s="91">
        <f>Баланс!E51</f>
        <v>0</v>
      </c>
      <c r="F23" s="403"/>
      <c r="G23" s="91">
        <f>Баланс!G51</f>
        <v>0</v>
      </c>
    </row>
    <row r="24" spans="3:7" ht="12.75">
      <c r="C24" s="415" t="s">
        <v>391</v>
      </c>
      <c r="E24" s="416">
        <f>E16-E23</f>
        <v>0</v>
      </c>
      <c r="F24" s="417"/>
      <c r="G24" s="416">
        <f>G16-G23</f>
        <v>0</v>
      </c>
    </row>
  </sheetData>
  <sheetProtection/>
  <mergeCells count="3">
    <mergeCell ref="C13:D13"/>
    <mergeCell ref="C10:D10"/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I20" sqref="I20"/>
    </sheetView>
  </sheetViews>
  <sheetFormatPr defaultColWidth="9.140625" defaultRowHeight="12.75"/>
  <cols>
    <col min="1" max="1" width="2.00390625" style="4" customWidth="1"/>
    <col min="2" max="2" width="3.8515625" style="4" customWidth="1"/>
    <col min="3" max="3" width="50.57421875" style="4" customWidth="1"/>
    <col min="4" max="4" width="10.140625" style="4" customWidth="1"/>
    <col min="5" max="5" width="4.57421875" style="4" customWidth="1"/>
    <col min="6" max="6" width="11.57421875" style="4" customWidth="1"/>
    <col min="7" max="7" width="3.7109375" style="4" customWidth="1"/>
    <col min="8" max="8" width="33.57421875" style="4" bestFit="1" customWidth="1"/>
    <col min="9" max="16384" width="9.140625" style="4" customWidth="1"/>
  </cols>
  <sheetData>
    <row r="2" spans="2:6" s="396" customFormat="1" ht="15.75">
      <c r="B2" s="396">
        <v>22</v>
      </c>
      <c r="C2" s="729" t="s">
        <v>438</v>
      </c>
      <c r="D2" s="729"/>
      <c r="E2" s="729"/>
      <c r="F2" s="729"/>
    </row>
    <row r="4" spans="3:8" ht="12.75">
      <c r="C4" s="463"/>
      <c r="D4" s="472" t="str">
        <f>'Активи и пасиви за продажба'!E4</f>
        <v>2012 г.</v>
      </c>
      <c r="E4" s="464"/>
      <c r="F4" s="472" t="str">
        <f>'Активи и пасиви за продажба'!G4</f>
        <v>2011 г.</v>
      </c>
      <c r="H4" s="445" t="s">
        <v>284</v>
      </c>
    </row>
    <row r="5" spans="3:8" ht="12.75">
      <c r="C5" s="463" t="s">
        <v>448</v>
      </c>
      <c r="D5" s="475"/>
      <c r="E5" s="475"/>
      <c r="F5" s="475"/>
      <c r="H5" s="445" t="s">
        <v>406</v>
      </c>
    </row>
    <row r="6" spans="3:7" ht="12.75">
      <c r="C6" s="465" t="s">
        <v>250</v>
      </c>
      <c r="D6" s="476">
        <v>0</v>
      </c>
      <c r="E6" s="476"/>
      <c r="F6" s="476">
        <v>0</v>
      </c>
      <c r="G6" s="18"/>
    </row>
    <row r="7" spans="3:8" ht="12.75">
      <c r="C7" s="465" t="s">
        <v>251</v>
      </c>
      <c r="D7" s="476">
        <v>0</v>
      </c>
      <c r="E7" s="476"/>
      <c r="F7" s="476">
        <v>0</v>
      </c>
      <c r="H7" s="18"/>
    </row>
    <row r="8" spans="3:6" ht="13.5" thickBot="1">
      <c r="C8" s="465"/>
      <c r="D8" s="483">
        <f>SUM(D6:D7)</f>
        <v>0</v>
      </c>
      <c r="E8" s="475"/>
      <c r="F8" s="483">
        <f>SUM(F6:F7)</f>
        <v>0</v>
      </c>
    </row>
    <row r="9" spans="3:6" ht="13.5" thickTop="1">
      <c r="C9" s="465"/>
      <c r="D9" s="477"/>
      <c r="E9" s="477"/>
      <c r="F9" s="478"/>
    </row>
    <row r="10" spans="3:6" ht="12.75">
      <c r="C10" s="466" t="s">
        <v>447</v>
      </c>
      <c r="D10" s="472" t="str">
        <f>D4</f>
        <v>2012 г.</v>
      </c>
      <c r="E10" s="464"/>
      <c r="F10" s="472" t="str">
        <f>F4</f>
        <v>2011 г.</v>
      </c>
    </row>
    <row r="11" spans="3:6" ht="12.75">
      <c r="C11" s="467" t="s">
        <v>355</v>
      </c>
      <c r="D11" s="477">
        <v>0</v>
      </c>
      <c r="E11" s="477"/>
      <c r="F11" s="477">
        <v>0</v>
      </c>
    </row>
    <row r="12" spans="3:6" ht="13.5" thickBot="1">
      <c r="C12" s="467"/>
      <c r="D12" s="482">
        <f>SUM(D11)</f>
        <v>0</v>
      </c>
      <c r="E12" s="477"/>
      <c r="F12" s="482">
        <f>SUM(F11)</f>
        <v>0</v>
      </c>
    </row>
    <row r="13" spans="3:6" ht="13.5" thickTop="1">
      <c r="C13" s="467"/>
      <c r="D13" s="477" t="s">
        <v>24</v>
      </c>
      <c r="E13" s="477"/>
      <c r="F13" s="477"/>
    </row>
    <row r="14" spans="3:6" ht="12.75">
      <c r="C14" s="466" t="s">
        <v>443</v>
      </c>
      <c r="D14" s="472" t="str">
        <f>D10</f>
        <v>2012 г.</v>
      </c>
      <c r="E14" s="464"/>
      <c r="F14" s="472" t="str">
        <f>F10</f>
        <v>2011 г.</v>
      </c>
    </row>
    <row r="15" spans="3:6" ht="12.75">
      <c r="C15" s="469"/>
      <c r="D15" s="477">
        <v>0</v>
      </c>
      <c r="E15" s="477"/>
      <c r="F15" s="477">
        <v>0</v>
      </c>
    </row>
    <row r="16" spans="3:6" ht="12.75">
      <c r="C16" s="467"/>
      <c r="D16" s="477">
        <v>0</v>
      </c>
      <c r="E16" s="477"/>
      <c r="F16" s="477">
        <v>0</v>
      </c>
    </row>
    <row r="17" spans="3:6" ht="13.5" thickBot="1">
      <c r="C17" s="467"/>
      <c r="D17" s="481">
        <f>SUM(D15:D16)</f>
        <v>0</v>
      </c>
      <c r="E17" s="477"/>
      <c r="F17" s="481">
        <f>SUM(F15:F16)</f>
        <v>0</v>
      </c>
    </row>
    <row r="18" spans="3:6" ht="13.5" thickTop="1">
      <c r="C18" s="469"/>
      <c r="D18" s="479"/>
      <c r="E18" s="479"/>
      <c r="F18" s="479"/>
    </row>
    <row r="19" spans="3:6" ht="12.75">
      <c r="C19" s="463" t="s">
        <v>446</v>
      </c>
      <c r="D19" s="472" t="str">
        <f>D14</f>
        <v>2012 г.</v>
      </c>
      <c r="E19" s="464"/>
      <c r="F19" s="472" t="str">
        <f>F14</f>
        <v>2011 г.</v>
      </c>
    </row>
    <row r="20" spans="3:6" ht="12.75">
      <c r="C20" s="468"/>
      <c r="D20" s="480">
        <v>0</v>
      </c>
      <c r="E20" s="480"/>
      <c r="F20" s="480">
        <v>0</v>
      </c>
    </row>
    <row r="21" spans="3:6" ht="12.75">
      <c r="C21" s="467"/>
      <c r="D21" s="477">
        <v>0</v>
      </c>
      <c r="E21" s="477"/>
      <c r="F21" s="477">
        <v>0</v>
      </c>
    </row>
    <row r="22" spans="3:6" ht="13.5" thickBot="1">
      <c r="C22" s="467"/>
      <c r="D22" s="484">
        <f>SUM(D20:D21)</f>
        <v>0</v>
      </c>
      <c r="E22" s="478"/>
      <c r="F22" s="484">
        <f>SUM(F20:F21)</f>
        <v>0</v>
      </c>
    </row>
    <row r="23" spans="3:6" ht="13.5" thickTop="1">
      <c r="C23" s="467"/>
      <c r="D23" s="477"/>
      <c r="E23" s="477"/>
      <c r="F23" s="477"/>
    </row>
    <row r="24" spans="3:6" ht="12.75">
      <c r="C24" s="467"/>
      <c r="D24" s="477"/>
      <c r="E24" s="477"/>
      <c r="F24" s="477"/>
    </row>
    <row r="25" spans="4:6" ht="12.75">
      <c r="D25" s="403"/>
      <c r="E25" s="403"/>
      <c r="F25" s="403"/>
    </row>
    <row r="26" spans="3:6" ht="12.75">
      <c r="C26" s="424" t="s">
        <v>439</v>
      </c>
      <c r="D26" s="403">
        <f>Баланс!E13</f>
        <v>0</v>
      </c>
      <c r="E26" s="403"/>
      <c r="F26" s="403">
        <f>Баланс!G13</f>
        <v>0</v>
      </c>
    </row>
    <row r="27" spans="3:6" ht="12.75">
      <c r="C27" s="415" t="s">
        <v>391</v>
      </c>
      <c r="D27" s="417">
        <f>D8-D26</f>
        <v>0</v>
      </c>
      <c r="E27" s="417"/>
      <c r="F27" s="417">
        <f>F8-F26</f>
        <v>0</v>
      </c>
    </row>
    <row r="28" spans="3:6" ht="12.75">
      <c r="C28" s="424" t="s">
        <v>440</v>
      </c>
      <c r="D28" s="403">
        <f>Баланс!E21</f>
        <v>0</v>
      </c>
      <c r="E28" s="403"/>
      <c r="F28" s="403">
        <f>Баланс!G21</f>
        <v>0</v>
      </c>
    </row>
    <row r="29" spans="3:6" ht="12.75">
      <c r="C29" s="424"/>
      <c r="D29" s="403"/>
      <c r="E29" s="403"/>
      <c r="F29" s="403"/>
    </row>
    <row r="30" spans="3:6" ht="12.75">
      <c r="C30" s="424" t="s">
        <v>441</v>
      </c>
      <c r="D30" s="403">
        <f>Баланс!E43</f>
        <v>0</v>
      </c>
      <c r="E30" s="403"/>
      <c r="F30" s="403">
        <f>Баланс!G43</f>
        <v>0</v>
      </c>
    </row>
    <row r="31" spans="3:6" ht="12.75">
      <c r="C31" s="415" t="s">
        <v>391</v>
      </c>
      <c r="D31" s="417">
        <f>D17-D30</f>
        <v>0</v>
      </c>
      <c r="E31" s="403"/>
      <c r="F31" s="417">
        <f>F17-F30</f>
        <v>0</v>
      </c>
    </row>
    <row r="32" spans="3:6" ht="12.75">
      <c r="C32" s="424" t="s">
        <v>442</v>
      </c>
      <c r="D32" s="403">
        <f>Баланс!E49</f>
        <v>0</v>
      </c>
      <c r="E32" s="403"/>
      <c r="F32" s="403">
        <f>Баланс!G49</f>
        <v>0</v>
      </c>
    </row>
    <row r="33" spans="3:6" ht="12.75">
      <c r="C33" s="415" t="s">
        <v>391</v>
      </c>
      <c r="D33" s="485">
        <f>D22-D32</f>
        <v>0</v>
      </c>
      <c r="E33" s="486"/>
      <c r="F33" s="485">
        <f>F22-F32</f>
        <v>0</v>
      </c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7"/>
  <sheetViews>
    <sheetView zoomScale="85" zoomScaleNormal="85" zoomScaleSheetLayoutView="80" zoomScalePageLayoutView="0" workbookViewId="0" topLeftCell="A23">
      <selection activeCell="A51" sqref="A51:IV52"/>
    </sheetView>
  </sheetViews>
  <sheetFormatPr defaultColWidth="9.140625" defaultRowHeight="12.75"/>
  <cols>
    <col min="1" max="1" width="4.8515625" style="281" customWidth="1"/>
    <col min="2" max="2" width="56.57421875" style="228" customWidth="1"/>
    <col min="3" max="3" width="1.421875" style="228" customWidth="1"/>
    <col min="4" max="4" width="9.28125" style="281" bestFit="1" customWidth="1"/>
    <col min="5" max="5" width="1.28515625" style="281" customWidth="1"/>
    <col min="6" max="6" width="14.421875" style="301" customWidth="1"/>
    <col min="7" max="7" width="0.42578125" style="228" customWidth="1"/>
    <col min="8" max="8" width="10.00390625" style="301" customWidth="1"/>
    <col min="9" max="9" width="6.28125" style="228" customWidth="1"/>
    <col min="10" max="10" width="5.00390625" style="228" customWidth="1"/>
    <col min="11" max="11" width="11.57421875" style="228" customWidth="1"/>
    <col min="12" max="12" width="2.421875" style="228" customWidth="1"/>
    <col min="13" max="13" width="11.00390625" style="228" customWidth="1"/>
    <col min="14" max="14" width="9.140625" style="228" customWidth="1"/>
    <col min="15" max="15" width="3.57421875" style="228" customWidth="1"/>
    <col min="16" max="16384" width="9.140625" style="228" customWidth="1"/>
  </cols>
  <sheetData>
    <row r="1" spans="1:9" ht="21">
      <c r="A1" s="362"/>
      <c r="B1" s="677" t="str">
        <f>'[1]НАЧАЛО'!B3</f>
        <v>" ДУПНИЦА - ТАБАК " АД</v>
      </c>
      <c r="C1" s="677"/>
      <c r="D1" s="677"/>
      <c r="E1" s="677"/>
      <c r="F1" s="362"/>
      <c r="G1" s="362"/>
      <c r="H1" s="362"/>
      <c r="I1" s="242"/>
    </row>
    <row r="2" spans="1:9" s="229" customFormat="1" ht="21">
      <c r="A2" s="235"/>
      <c r="B2" s="676" t="s">
        <v>375</v>
      </c>
      <c r="C2" s="676"/>
      <c r="D2" s="676"/>
      <c r="E2" s="676"/>
      <c r="F2" s="389">
        <f>'[1]НАЧАЛО'!G23</f>
        <v>41274</v>
      </c>
      <c r="G2" s="361"/>
      <c r="H2" s="361"/>
      <c r="I2" s="248"/>
    </row>
    <row r="3" spans="1:9" ht="9.75" customHeight="1">
      <c r="A3" s="235"/>
      <c r="B3" s="678" t="s">
        <v>378</v>
      </c>
      <c r="C3" s="678"/>
      <c r="D3" s="678"/>
      <c r="E3" s="303"/>
      <c r="F3" s="298"/>
      <c r="G3" s="303"/>
      <c r="H3" s="298"/>
      <c r="I3" s="242"/>
    </row>
    <row r="4" spans="1:10" ht="15.75" customHeight="1">
      <c r="A4" s="248"/>
      <c r="B4" s="248"/>
      <c r="C4" s="248"/>
      <c r="D4" s="248"/>
      <c r="E4" s="248"/>
      <c r="F4" s="304"/>
      <c r="G4" s="304"/>
      <c r="H4" s="304"/>
      <c r="I4" s="248"/>
      <c r="J4" s="229"/>
    </row>
    <row r="5" spans="1:10" ht="15.75" customHeight="1">
      <c r="A5" s="235"/>
      <c r="B5" s="248"/>
      <c r="C5" s="248"/>
      <c r="D5" s="362" t="s">
        <v>253</v>
      </c>
      <c r="E5" s="248"/>
      <c r="F5" s="363" t="str">
        <f>YEAR(F2)&amp;" г."</f>
        <v>2012 г.</v>
      </c>
      <c r="G5" s="304"/>
      <c r="H5" s="363" t="str">
        <f>YEAR(F2)-1&amp;" г."</f>
        <v>2011 г.</v>
      </c>
      <c r="I5" s="248"/>
      <c r="J5" s="229"/>
    </row>
    <row r="6" spans="1:10" ht="15.75" customHeight="1">
      <c r="A6" s="235"/>
      <c r="B6" s="241" t="s">
        <v>259</v>
      </c>
      <c r="C6" s="248"/>
      <c r="D6" s="235"/>
      <c r="E6" s="248"/>
      <c r="F6" s="304"/>
      <c r="G6" s="241"/>
      <c r="H6" s="304"/>
      <c r="I6" s="248"/>
      <c r="J6" s="229"/>
    </row>
    <row r="7" spans="1:9" ht="15">
      <c r="A7" s="235"/>
      <c r="B7" s="248" t="s">
        <v>254</v>
      </c>
      <c r="C7" s="241"/>
      <c r="D7" s="235"/>
      <c r="E7" s="230"/>
      <c r="F7" s="305">
        <v>0</v>
      </c>
      <c r="G7" s="231"/>
      <c r="H7" s="305">
        <v>4</v>
      </c>
      <c r="I7" s="242"/>
    </row>
    <row r="8" spans="1:9" ht="15">
      <c r="A8" s="230"/>
      <c r="B8" s="248" t="s">
        <v>256</v>
      </c>
      <c r="C8" s="248"/>
      <c r="D8" s="230"/>
      <c r="E8" s="230"/>
      <c r="F8" s="305">
        <v>2</v>
      </c>
      <c r="G8" s="231"/>
      <c r="H8" s="305">
        <v>28</v>
      </c>
      <c r="I8" s="242"/>
    </row>
    <row r="9" spans="1:9" ht="15">
      <c r="A9" s="230"/>
      <c r="B9" s="248" t="s">
        <v>502</v>
      </c>
      <c r="C9" s="248"/>
      <c r="D9" s="230"/>
      <c r="E9" s="230"/>
      <c r="F9" s="305">
        <v>26</v>
      </c>
      <c r="G9" s="231"/>
      <c r="H9" s="305">
        <v>39</v>
      </c>
      <c r="I9" s="242"/>
    </row>
    <row r="10" spans="1:9" ht="15">
      <c r="A10" s="230"/>
      <c r="B10" s="248" t="s">
        <v>29</v>
      </c>
      <c r="C10" s="248"/>
      <c r="D10" s="230"/>
      <c r="E10" s="230"/>
      <c r="F10" s="305">
        <v>83</v>
      </c>
      <c r="G10" s="231"/>
      <c r="H10" s="305">
        <v>144</v>
      </c>
      <c r="I10" s="242"/>
    </row>
    <row r="11" spans="1:9" ht="15.75" customHeight="1">
      <c r="A11" s="487"/>
      <c r="B11" s="241" t="s">
        <v>37</v>
      </c>
      <c r="C11" s="306"/>
      <c r="D11" s="487">
        <f>'[1]приходи'!B2</f>
        <v>3</v>
      </c>
      <c r="E11" s="5"/>
      <c r="F11" s="307">
        <f>SUM(F7:F10)</f>
        <v>111</v>
      </c>
      <c r="G11" s="308"/>
      <c r="H11" s="307">
        <f>SUM(H7:H10)</f>
        <v>215</v>
      </c>
      <c r="I11" s="242"/>
    </row>
    <row r="12" spans="1:9" ht="15.75" customHeight="1">
      <c r="A12" s="309"/>
      <c r="B12" s="306"/>
      <c r="C12" s="306"/>
      <c r="D12" s="309"/>
      <c r="E12" s="5"/>
      <c r="F12" s="298"/>
      <c r="G12" s="298"/>
      <c r="H12" s="298"/>
      <c r="I12" s="242"/>
    </row>
    <row r="13" spans="1:9" ht="15">
      <c r="A13" s="487"/>
      <c r="B13" s="248" t="s">
        <v>255</v>
      </c>
      <c r="C13" s="248"/>
      <c r="D13" s="487">
        <f>'[1]Pазходи'!B2</f>
        <v>4</v>
      </c>
      <c r="E13" s="251"/>
      <c r="F13" s="298">
        <v>-19</v>
      </c>
      <c r="G13" s="308"/>
      <c r="H13" s="298">
        <v>-24</v>
      </c>
      <c r="I13" s="308"/>
    </row>
    <row r="14" spans="1:16" ht="15">
      <c r="A14" s="487"/>
      <c r="B14" s="248" t="s">
        <v>0</v>
      </c>
      <c r="C14" s="248"/>
      <c r="D14" s="487">
        <f>'[1]Pазходи'!B18</f>
        <v>5</v>
      </c>
      <c r="E14" s="251"/>
      <c r="F14" s="298">
        <v>-36</v>
      </c>
      <c r="G14" s="308"/>
      <c r="H14" s="298">
        <v>-27</v>
      </c>
      <c r="I14" s="308"/>
      <c r="K14" s="679" t="s">
        <v>480</v>
      </c>
      <c r="L14" s="679"/>
      <c r="M14" s="679"/>
      <c r="N14" s="680" t="s">
        <v>391</v>
      </c>
      <c r="O14" s="680"/>
      <c r="P14" s="680"/>
    </row>
    <row r="15" spans="1:16" ht="15">
      <c r="A15" s="487"/>
      <c r="B15" s="248" t="s">
        <v>1</v>
      </c>
      <c r="C15" s="248"/>
      <c r="D15" s="487" t="s">
        <v>479</v>
      </c>
      <c r="E15" s="251"/>
      <c r="F15" s="298">
        <v>-244</v>
      </c>
      <c r="G15" s="308"/>
      <c r="H15" s="298">
        <v>-244</v>
      </c>
      <c r="I15" s="308"/>
      <c r="K15" s="543">
        <f>'[1]ДМА'!Q25+'[1]И имоти'!H26+'[1]ДНА'!G21</f>
        <v>-244</v>
      </c>
      <c r="M15" s="543">
        <f>'[1]ДМА'!Q22+'[1]ДНА'!G18+'[1]И имоти'!H22</f>
        <v>-244</v>
      </c>
      <c r="N15" s="544">
        <f>F15-K15</f>
        <v>0</v>
      </c>
      <c r="O15" s="541"/>
      <c r="P15" s="544">
        <f>H15-M15</f>
        <v>0</v>
      </c>
    </row>
    <row r="16" spans="1:9" ht="15">
      <c r="A16" s="487"/>
      <c r="B16" s="248" t="s">
        <v>429</v>
      </c>
      <c r="C16" s="248"/>
      <c r="D16" s="487">
        <f>'[1]Pазходи'!B36</f>
        <v>6</v>
      </c>
      <c r="E16" s="251"/>
      <c r="F16" s="298">
        <v>-149</v>
      </c>
      <c r="G16" s="308"/>
      <c r="H16" s="298">
        <v>-147</v>
      </c>
      <c r="I16" s="308"/>
    </row>
    <row r="17" spans="1:9" ht="15">
      <c r="A17" s="487"/>
      <c r="B17" s="248" t="s">
        <v>2</v>
      </c>
      <c r="C17" s="248"/>
      <c r="D17" s="487">
        <f>'[1]Pазходи'!B44</f>
        <v>7</v>
      </c>
      <c r="E17" s="251"/>
      <c r="F17" s="298">
        <v>-158</v>
      </c>
      <c r="G17" s="308"/>
      <c r="H17" s="298">
        <v>-223</v>
      </c>
      <c r="I17" s="308"/>
    </row>
    <row r="18" spans="1:9" ht="9" customHeight="1">
      <c r="A18" s="251"/>
      <c r="B18" s="248"/>
      <c r="C18" s="248"/>
      <c r="D18" s="251"/>
      <c r="E18" s="251"/>
      <c r="F18" s="298"/>
      <c r="G18" s="251"/>
      <c r="H18" s="298"/>
      <c r="I18" s="310"/>
    </row>
    <row r="19" spans="1:9" ht="15">
      <c r="A19" s="251"/>
      <c r="B19" s="249" t="s">
        <v>257</v>
      </c>
      <c r="C19" s="306"/>
      <c r="D19" s="251"/>
      <c r="E19" s="5"/>
      <c r="F19" s="311"/>
      <c r="G19" s="251"/>
      <c r="H19" s="311"/>
      <c r="I19" s="310"/>
    </row>
    <row r="20" spans="1:9" ht="15">
      <c r="A20" s="250"/>
      <c r="B20" s="258" t="s">
        <v>3</v>
      </c>
      <c r="C20" s="258"/>
      <c r="D20" s="250"/>
      <c r="E20" s="250"/>
      <c r="F20" s="298">
        <v>-14</v>
      </c>
      <c r="G20" s="308"/>
      <c r="H20" s="298">
        <v>-99</v>
      </c>
      <c r="I20" s="308"/>
    </row>
    <row r="21" spans="1:9" ht="18.75" customHeight="1" hidden="1">
      <c r="A21" s="250"/>
      <c r="B21" s="258" t="s">
        <v>39</v>
      </c>
      <c r="C21" s="258"/>
      <c r="D21" s="250"/>
      <c r="E21" s="250"/>
      <c r="F21" s="298">
        <v>0</v>
      </c>
      <c r="G21" s="308"/>
      <c r="H21" s="298">
        <v>0</v>
      </c>
      <c r="I21" s="308"/>
    </row>
    <row r="22" spans="1:9" ht="28.5" customHeight="1" hidden="1">
      <c r="A22" s="487"/>
      <c r="B22" s="258" t="s">
        <v>32</v>
      </c>
      <c r="C22" s="258"/>
      <c r="D22" s="487">
        <f>'[1]Мат запаси'!B2</f>
        <v>15</v>
      </c>
      <c r="E22" s="250"/>
      <c r="F22" s="298">
        <v>0</v>
      </c>
      <c r="G22" s="308"/>
      <c r="H22" s="298">
        <v>0</v>
      </c>
      <c r="I22" s="308"/>
    </row>
    <row r="23" spans="1:9" ht="30">
      <c r="A23" s="250"/>
      <c r="B23" s="258" t="s">
        <v>335</v>
      </c>
      <c r="C23" s="258"/>
      <c r="D23" s="250"/>
      <c r="E23" s="250"/>
      <c r="F23" s="298">
        <v>0</v>
      </c>
      <c r="G23" s="308"/>
      <c r="H23" s="298">
        <v>16</v>
      </c>
      <c r="I23" s="308"/>
    </row>
    <row r="24" spans="1:9" ht="9" customHeight="1">
      <c r="A24" s="251"/>
      <c r="B24" s="248"/>
      <c r="C24" s="248"/>
      <c r="D24" s="251"/>
      <c r="E24" s="251"/>
      <c r="F24" s="298"/>
      <c r="G24" s="251"/>
      <c r="H24" s="298"/>
      <c r="I24" s="310"/>
    </row>
    <row r="25" spans="1:9" ht="15">
      <c r="A25" s="251"/>
      <c r="B25" s="241" t="s">
        <v>364</v>
      </c>
      <c r="C25" s="248"/>
      <c r="D25" s="251"/>
      <c r="E25" s="251"/>
      <c r="F25" s="312">
        <f>SUM(F11:F23)</f>
        <v>-509</v>
      </c>
      <c r="G25" s="5"/>
      <c r="H25" s="312">
        <f>SUM(H11:H23)</f>
        <v>-533</v>
      </c>
      <c r="I25" s="310"/>
    </row>
    <row r="26" spans="1:9" ht="15">
      <c r="A26" s="251"/>
      <c r="B26" s="241"/>
      <c r="C26" s="248"/>
      <c r="D26" s="251"/>
      <c r="E26" s="251"/>
      <c r="F26" s="298"/>
      <c r="G26" s="251"/>
      <c r="H26" s="298"/>
      <c r="I26" s="310"/>
    </row>
    <row r="27" spans="1:9" ht="17.25" customHeight="1">
      <c r="A27" s="487"/>
      <c r="B27" s="248" t="s">
        <v>41</v>
      </c>
      <c r="C27" s="306"/>
      <c r="D27" s="487">
        <f>'[1]Фин Pазх и прих'!B2</f>
        <v>8</v>
      </c>
      <c r="E27" s="5"/>
      <c r="F27" s="298">
        <v>419</v>
      </c>
      <c r="G27" s="298"/>
      <c r="H27" s="298">
        <v>652</v>
      </c>
      <c r="I27" s="242"/>
    </row>
    <row r="28" spans="1:9" ht="15">
      <c r="A28" s="487"/>
      <c r="B28" s="248" t="s">
        <v>40</v>
      </c>
      <c r="C28" s="306"/>
      <c r="D28" s="487">
        <f>'[1]Фин Pазх и прих'!B12</f>
        <v>9</v>
      </c>
      <c r="E28" s="5"/>
      <c r="F28" s="298">
        <v>-233</v>
      </c>
      <c r="G28" s="251"/>
      <c r="H28" s="298">
        <v>-103</v>
      </c>
      <c r="I28" s="310"/>
    </row>
    <row r="29" spans="1:9" ht="6.75" customHeight="1">
      <c r="A29" s="251"/>
      <c r="B29" s="248"/>
      <c r="C29" s="306"/>
      <c r="D29" s="251"/>
      <c r="E29" s="5"/>
      <c r="F29" s="298"/>
      <c r="G29" s="251"/>
      <c r="H29" s="298"/>
      <c r="I29" s="310"/>
    </row>
    <row r="30" spans="1:9" ht="9" customHeight="1">
      <c r="A30" s="251"/>
      <c r="B30" s="306"/>
      <c r="C30" s="306"/>
      <c r="D30" s="251"/>
      <c r="E30" s="5"/>
      <c r="F30" s="298"/>
      <c r="G30" s="5"/>
      <c r="H30" s="311"/>
      <c r="I30" s="310"/>
    </row>
    <row r="31" spans="1:9" ht="15" customHeight="1">
      <c r="A31" s="251"/>
      <c r="B31" s="241" t="s">
        <v>363</v>
      </c>
      <c r="C31" s="241"/>
      <c r="D31" s="251"/>
      <c r="E31" s="5"/>
      <c r="F31" s="312">
        <f>SUM(F25:F28)</f>
        <v>-323</v>
      </c>
      <c r="G31" s="299"/>
      <c r="H31" s="312">
        <f>SUM(H25:H28)</f>
        <v>16</v>
      </c>
      <c r="I31" s="310"/>
    </row>
    <row r="32" spans="1:9" ht="9" customHeight="1" hidden="1">
      <c r="A32" s="251"/>
      <c r="B32" s="306"/>
      <c r="C32" s="306"/>
      <c r="D32" s="251"/>
      <c r="E32" s="5"/>
      <c r="F32" s="298"/>
      <c r="G32" s="5"/>
      <c r="H32" s="311"/>
      <c r="I32" s="310"/>
    </row>
    <row r="33" spans="1:9" ht="9" customHeight="1" hidden="1">
      <c r="A33" s="251"/>
      <c r="B33" s="306"/>
      <c r="C33" s="306"/>
      <c r="D33" s="251"/>
      <c r="E33" s="5"/>
      <c r="F33" s="251"/>
      <c r="G33" s="251"/>
      <c r="H33" s="251"/>
      <c r="I33" s="310"/>
    </row>
    <row r="34" spans="1:9" ht="15" customHeight="1" hidden="1">
      <c r="A34" s="487"/>
      <c r="B34" s="248" t="s">
        <v>258</v>
      </c>
      <c r="C34" s="306"/>
      <c r="D34" s="487">
        <f>'[1]Данъци'!B2</f>
        <v>10</v>
      </c>
      <c r="E34" s="5"/>
      <c r="F34" s="307">
        <v>0</v>
      </c>
      <c r="G34" s="251"/>
      <c r="H34" s="307">
        <v>0</v>
      </c>
      <c r="I34" s="310"/>
    </row>
    <row r="35" spans="1:9" ht="19.5" customHeight="1">
      <c r="A35" s="251"/>
      <c r="B35" s="241" t="s">
        <v>260</v>
      </c>
      <c r="C35" s="241"/>
      <c r="D35" s="251"/>
      <c r="E35" s="5"/>
      <c r="F35" s="312">
        <f>F31+F34</f>
        <v>-323</v>
      </c>
      <c r="G35" s="299"/>
      <c r="H35" s="312">
        <f>H31+H34</f>
        <v>16</v>
      </c>
      <c r="I35" s="299"/>
    </row>
    <row r="36" spans="1:9" ht="15" hidden="1">
      <c r="A36" s="251"/>
      <c r="B36" s="241" t="s">
        <v>261</v>
      </c>
      <c r="C36" s="241"/>
      <c r="D36" s="251"/>
      <c r="E36" s="5"/>
      <c r="F36" s="311"/>
      <c r="G36" s="299"/>
      <c r="H36" s="311"/>
      <c r="I36" s="299"/>
    </row>
    <row r="37" spans="1:9" ht="15" hidden="1">
      <c r="A37" s="251"/>
      <c r="B37" s="248" t="s">
        <v>262</v>
      </c>
      <c r="C37" s="241"/>
      <c r="D37" s="251"/>
      <c r="E37" s="5"/>
      <c r="F37" s="311">
        <v>0</v>
      </c>
      <c r="G37" s="299"/>
      <c r="H37" s="311">
        <v>0</v>
      </c>
      <c r="I37" s="299"/>
    </row>
    <row r="38" spans="1:9" ht="15.75" thickBot="1">
      <c r="A38" s="251"/>
      <c r="B38" s="241" t="s">
        <v>343</v>
      </c>
      <c r="C38" s="241"/>
      <c r="D38" s="251"/>
      <c r="E38" s="5"/>
      <c r="F38" s="313">
        <f>F35+F37</f>
        <v>-323</v>
      </c>
      <c r="G38" s="299"/>
      <c r="H38" s="313">
        <f>H35+H37</f>
        <v>16</v>
      </c>
      <c r="I38" s="299"/>
    </row>
    <row r="39" spans="1:9" ht="15.75" thickTop="1">
      <c r="A39" s="251"/>
      <c r="B39" s="241"/>
      <c r="C39" s="241"/>
      <c r="D39" s="251"/>
      <c r="E39" s="5"/>
      <c r="F39" s="311"/>
      <c r="G39" s="299"/>
      <c r="H39" s="311"/>
      <c r="I39" s="299"/>
    </row>
    <row r="40" spans="1:9" ht="15" hidden="1">
      <c r="A40" s="242"/>
      <c r="B40" s="241" t="s">
        <v>491</v>
      </c>
      <c r="C40" s="241"/>
      <c r="D40" s="251"/>
      <c r="E40" s="5"/>
      <c r="F40" s="609">
        <v>1.948</v>
      </c>
      <c r="G40" s="610"/>
      <c r="H40" s="609">
        <v>8.138</v>
      </c>
      <c r="I40" s="299"/>
    </row>
    <row r="41" spans="1:9" ht="15" hidden="1">
      <c r="A41" s="242"/>
      <c r="B41" s="241" t="s">
        <v>492</v>
      </c>
      <c r="C41" s="241"/>
      <c r="D41" s="251"/>
      <c r="E41" s="5"/>
      <c r="F41" s="609">
        <v>1.948</v>
      </c>
      <c r="G41" s="610"/>
      <c r="H41" s="609">
        <v>8.138</v>
      </c>
      <c r="I41" s="299"/>
    </row>
    <row r="42" spans="1:9" ht="15" customHeight="1">
      <c r="A42" s="242"/>
      <c r="B42" s="675" t="s">
        <v>368</v>
      </c>
      <c r="C42" s="675"/>
      <c r="D42" s="675"/>
      <c r="E42" s="5"/>
      <c r="F42" s="314" t="s">
        <v>368</v>
      </c>
      <c r="G42" s="5"/>
      <c r="H42" s="314" t="s">
        <v>368</v>
      </c>
      <c r="I42" s="315"/>
    </row>
    <row r="43" spans="1:9" ht="15">
      <c r="A43" s="242"/>
      <c r="B43" s="674" t="s">
        <v>249</v>
      </c>
      <c r="C43" s="674"/>
      <c r="D43" s="674"/>
      <c r="E43" s="674"/>
      <c r="F43" s="674"/>
      <c r="G43" s="674"/>
      <c r="H43" s="674"/>
      <c r="I43" s="242"/>
    </row>
    <row r="44" spans="1:9" ht="15">
      <c r="A44" s="242"/>
      <c r="B44" s="673" t="s">
        <v>368</v>
      </c>
      <c r="C44" s="673"/>
      <c r="D44" s="673"/>
      <c r="E44" s="270"/>
      <c r="F44" s="316" t="s">
        <v>368</v>
      </c>
      <c r="G44" s="270"/>
      <c r="H44" s="316" t="s">
        <v>368</v>
      </c>
      <c r="I44" s="242"/>
    </row>
    <row r="45" spans="1:9" ht="15">
      <c r="A45" s="242"/>
      <c r="B45" s="650" t="s">
        <v>236</v>
      </c>
      <c r="C45" s="300"/>
      <c r="D45" s="135"/>
      <c r="E45" s="242"/>
      <c r="F45" s="242"/>
      <c r="G45" s="242"/>
      <c r="H45" s="242"/>
      <c r="I45" s="242"/>
    </row>
    <row r="46" spans="1:9" ht="15">
      <c r="A46" s="242"/>
      <c r="B46" s="195" t="str">
        <f>'[1]НАЧАЛО'!A40</f>
        <v>Венчо Бачев</v>
      </c>
      <c r="C46" s="135"/>
      <c r="D46" s="242"/>
      <c r="E46" s="242"/>
      <c r="F46" s="242"/>
      <c r="G46" s="242"/>
      <c r="H46" s="242"/>
      <c r="I46" s="242"/>
    </row>
    <row r="47" spans="1:9" ht="15">
      <c r="A47" s="242"/>
      <c r="B47" s="195"/>
      <c r="C47" s="242"/>
      <c r="D47" s="242"/>
      <c r="E47" s="242"/>
      <c r="F47" s="242"/>
      <c r="G47" s="242"/>
      <c r="H47" s="242"/>
      <c r="I47" s="242"/>
    </row>
    <row r="48" spans="1:9" ht="15">
      <c r="A48" s="251"/>
      <c r="B48" s="199" t="s">
        <v>13</v>
      </c>
      <c r="C48" s="199"/>
      <c r="D48" s="251"/>
      <c r="E48" s="251"/>
      <c r="F48" s="298"/>
      <c r="G48" s="242"/>
      <c r="H48" s="298"/>
      <c r="I48" s="242"/>
    </row>
    <row r="49" spans="1:9" ht="15">
      <c r="A49" s="251"/>
      <c r="B49" s="200" t="str">
        <f>'[1]НАЧАЛО'!F40</f>
        <v>Елена Васева</v>
      </c>
      <c r="C49" s="274"/>
      <c r="D49" s="251"/>
      <c r="E49" s="251"/>
      <c r="F49" s="298"/>
      <c r="G49" s="242"/>
      <c r="H49" s="298"/>
      <c r="I49" s="242"/>
    </row>
    <row r="50" spans="1:9" ht="15">
      <c r="A50" s="251"/>
      <c r="B50" s="199"/>
      <c r="C50" s="199"/>
      <c r="D50" s="251"/>
      <c r="E50" s="251"/>
      <c r="F50" s="298"/>
      <c r="G50" s="242"/>
      <c r="H50" s="298"/>
      <c r="I50" s="242"/>
    </row>
    <row r="51" spans="1:9" ht="15" hidden="1">
      <c r="A51" s="251"/>
      <c r="B51" s="200" t="s">
        <v>36</v>
      </c>
      <c r="C51" s="274"/>
      <c r="D51" s="251"/>
      <c r="E51" s="251"/>
      <c r="F51" s="298"/>
      <c r="G51" s="242"/>
      <c r="H51" s="298"/>
      <c r="I51" s="242"/>
    </row>
    <row r="52" spans="1:9" ht="15" hidden="1">
      <c r="A52" s="251"/>
      <c r="B52" s="195" t="str">
        <f>'[1]НАЧАЛО'!C46</f>
        <v>Валери Петков</v>
      </c>
      <c r="C52" s="242"/>
      <c r="D52" s="251"/>
      <c r="E52" s="251"/>
      <c r="F52" s="298"/>
      <c r="G52" s="242"/>
      <c r="H52" s="298"/>
      <c r="I52" s="242"/>
    </row>
    <row r="53" spans="1:9" ht="12.75" customHeight="1">
      <c r="A53" s="251"/>
      <c r="B53" s="242"/>
      <c r="C53" s="651"/>
      <c r="D53" s="251"/>
      <c r="E53" s="251"/>
      <c r="F53" s="298"/>
      <c r="G53" s="242"/>
      <c r="H53" s="298"/>
      <c r="I53" s="242"/>
    </row>
    <row r="54" spans="1:9" ht="15">
      <c r="A54" s="251"/>
      <c r="B54" s="195" t="str">
        <f>'[1]НАЧАЛО'!C50</f>
        <v>София, 28 февруари 2013 г.</v>
      </c>
      <c r="C54" s="242"/>
      <c r="D54" s="251"/>
      <c r="E54" s="251"/>
      <c r="F54" s="298"/>
      <c r="G54" s="242"/>
      <c r="H54" s="298"/>
      <c r="I54" s="242"/>
    </row>
    <row r="55" spans="1:9" ht="15">
      <c r="A55" s="251"/>
      <c r="B55" s="195"/>
      <c r="C55" s="242"/>
      <c r="D55" s="251"/>
      <c r="E55" s="251"/>
      <c r="F55" s="298"/>
      <c r="G55" s="242"/>
      <c r="H55" s="298"/>
      <c r="I55" s="242"/>
    </row>
    <row r="57" spans="2:3" ht="15">
      <c r="B57" s="302"/>
      <c r="C57" s="302"/>
    </row>
  </sheetData>
  <sheetProtection/>
  <mergeCells count="8">
    <mergeCell ref="K14:M14"/>
    <mergeCell ref="N14:P14"/>
    <mergeCell ref="B44:D44"/>
    <mergeCell ref="B43:H43"/>
    <mergeCell ref="B42:D42"/>
    <mergeCell ref="B2:E2"/>
    <mergeCell ref="B1:E1"/>
    <mergeCell ref="B3:D3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1"/>
  <colBreaks count="1" manualBreakCount="1">
    <brk id="8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P25"/>
  <sheetViews>
    <sheetView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" width="2.28125" style="4" customWidth="1"/>
    <col min="2" max="2" width="3.8515625" style="4" customWidth="1"/>
    <col min="3" max="3" width="34.57421875" style="4" bestFit="1" customWidth="1"/>
    <col min="4" max="4" width="1.28515625" style="4" customWidth="1"/>
    <col min="5" max="5" width="7.421875" style="4" customWidth="1"/>
    <col min="6" max="6" width="13.00390625" style="4" customWidth="1"/>
    <col min="7" max="7" width="8.421875" style="4" customWidth="1"/>
    <col min="8" max="8" width="4.57421875" style="4" customWidth="1"/>
    <col min="9" max="9" width="9.421875" style="4" customWidth="1"/>
    <col min="10" max="10" width="13.140625" style="4" customWidth="1"/>
    <col min="11" max="11" width="8.421875" style="4" customWidth="1"/>
    <col min="12" max="12" width="1.8515625" style="4" customWidth="1"/>
    <col min="13" max="13" width="33.57421875" style="4" bestFit="1" customWidth="1"/>
    <col min="14" max="16384" width="9.140625" style="4" customWidth="1"/>
  </cols>
  <sheetData>
    <row r="2" spans="2:11" s="396" customFormat="1" ht="15.75">
      <c r="B2" s="396">
        <v>23</v>
      </c>
      <c r="C2" s="729" t="s">
        <v>456</v>
      </c>
      <c r="D2" s="729"/>
      <c r="E2" s="729"/>
      <c r="F2" s="729"/>
      <c r="G2" s="729"/>
      <c r="H2" s="729"/>
      <c r="I2" s="729"/>
      <c r="J2" s="470"/>
      <c r="K2" s="470"/>
    </row>
    <row r="4" spans="3:11" ht="12.75">
      <c r="C4" s="463"/>
      <c r="D4" s="463"/>
      <c r="E4" s="739" t="str">
        <f>'Активи и пасиви за продажба'!E4</f>
        <v>2012 г.</v>
      </c>
      <c r="F4" s="739"/>
      <c r="G4" s="739"/>
      <c r="H4" s="464"/>
      <c r="I4" s="739" t="str">
        <f>'Активи и пасиви за продажба'!G4</f>
        <v>2011 г.</v>
      </c>
      <c r="J4" s="739"/>
      <c r="K4" s="739"/>
    </row>
    <row r="5" spans="3:11" ht="25.5">
      <c r="C5" s="463" t="s">
        <v>117</v>
      </c>
      <c r="D5" s="463"/>
      <c r="E5" s="494" t="s">
        <v>458</v>
      </c>
      <c r="F5" s="494" t="s">
        <v>459</v>
      </c>
      <c r="G5" s="494" t="s">
        <v>460</v>
      </c>
      <c r="H5" s="475"/>
      <c r="I5" s="494" t="s">
        <v>458</v>
      </c>
      <c r="J5" s="494" t="s">
        <v>459</v>
      </c>
      <c r="K5" s="494" t="s">
        <v>460</v>
      </c>
    </row>
    <row r="6" spans="3:13" ht="12.75">
      <c r="C6" s="463"/>
      <c r="D6" s="463"/>
      <c r="E6" s="494"/>
      <c r="F6" s="494"/>
      <c r="G6" s="494"/>
      <c r="H6" s="475"/>
      <c r="I6" s="494"/>
      <c r="J6" s="494"/>
      <c r="K6" s="494"/>
      <c r="M6" s="445" t="s">
        <v>284</v>
      </c>
    </row>
    <row r="7" spans="3:13" ht="12.75">
      <c r="C7" s="469" t="s">
        <v>461</v>
      </c>
      <c r="D7" s="469"/>
      <c r="E7" s="495">
        <v>0</v>
      </c>
      <c r="F7" s="495">
        <v>0</v>
      </c>
      <c r="G7" s="496">
        <v>0.6</v>
      </c>
      <c r="H7" s="475"/>
      <c r="I7" s="495">
        <v>0</v>
      </c>
      <c r="J7" s="495">
        <v>0</v>
      </c>
      <c r="K7" s="496">
        <v>0.6</v>
      </c>
      <c r="M7" s="445" t="s">
        <v>406</v>
      </c>
    </row>
    <row r="8" spans="3:13" ht="12.75">
      <c r="C8" s="469" t="s">
        <v>462</v>
      </c>
      <c r="D8" s="469"/>
      <c r="E8" s="495">
        <v>0</v>
      </c>
      <c r="F8" s="495">
        <v>0</v>
      </c>
      <c r="G8" s="496">
        <v>1</v>
      </c>
      <c r="H8" s="475"/>
      <c r="I8" s="495">
        <v>0</v>
      </c>
      <c r="J8" s="495">
        <v>0</v>
      </c>
      <c r="K8" s="496">
        <v>1</v>
      </c>
      <c r="M8" s="445"/>
    </row>
    <row r="9" spans="3:11" ht="12.75">
      <c r="C9" s="469" t="s">
        <v>463</v>
      </c>
      <c r="D9" s="465"/>
      <c r="E9" s="476">
        <v>0</v>
      </c>
      <c r="F9" s="476">
        <v>0</v>
      </c>
      <c r="G9" s="497">
        <v>0.7</v>
      </c>
      <c r="H9" s="476"/>
      <c r="I9" s="476">
        <v>0</v>
      </c>
      <c r="J9" s="476">
        <v>0</v>
      </c>
      <c r="K9" s="497">
        <v>0.7</v>
      </c>
    </row>
    <row r="10" spans="3:11" ht="13.5" thickBot="1">
      <c r="C10" s="465"/>
      <c r="D10" s="465"/>
      <c r="E10" s="483">
        <f>SUM(E7:E9)</f>
        <v>0</v>
      </c>
      <c r="F10" s="475"/>
      <c r="G10" s="475"/>
      <c r="H10" s="475"/>
      <c r="I10" s="483">
        <f>SUM(I7:I9)</f>
        <v>0</v>
      </c>
      <c r="J10" s="475"/>
      <c r="K10" s="475"/>
    </row>
    <row r="11" spans="3:13" ht="15.75" thickTop="1">
      <c r="C11" s="465"/>
      <c r="D11" s="465"/>
      <c r="E11" s="477"/>
      <c r="F11" s="477"/>
      <c r="G11" s="477"/>
      <c r="H11" s="477"/>
      <c r="I11" s="478"/>
      <c r="J11" s="478"/>
      <c r="K11" s="478"/>
      <c r="M11" s="246"/>
    </row>
    <row r="12" spans="3:13" ht="15">
      <c r="C12" s="466" t="s">
        <v>118</v>
      </c>
      <c r="D12" s="466"/>
      <c r="E12" s="739" t="str">
        <f>E4</f>
        <v>2012 г.</v>
      </c>
      <c r="F12" s="739"/>
      <c r="G12" s="739"/>
      <c r="H12" s="464"/>
      <c r="I12" s="739" t="str">
        <f>I4</f>
        <v>2011 г.</v>
      </c>
      <c r="J12" s="739"/>
      <c r="K12" s="739"/>
      <c r="M12" s="246"/>
    </row>
    <row r="13" spans="3:16" ht="25.5">
      <c r="C13" s="466"/>
      <c r="D13" s="466"/>
      <c r="E13" s="494" t="s">
        <v>458</v>
      </c>
      <c r="F13" s="494" t="s">
        <v>459</v>
      </c>
      <c r="G13" s="494" t="s">
        <v>460</v>
      </c>
      <c r="H13" s="464"/>
      <c r="I13" s="494" t="s">
        <v>458</v>
      </c>
      <c r="J13" s="494" t="s">
        <v>459</v>
      </c>
      <c r="K13" s="494" t="s">
        <v>460</v>
      </c>
      <c r="N13" s="246"/>
      <c r="O13" s="247"/>
      <c r="P13" s="246"/>
    </row>
    <row r="14" spans="3:16" ht="15">
      <c r="C14" s="467" t="s">
        <v>464</v>
      </c>
      <c r="D14" s="466"/>
      <c r="E14" s="495">
        <v>0</v>
      </c>
      <c r="F14" s="495">
        <v>0</v>
      </c>
      <c r="G14" s="496">
        <v>0.4</v>
      </c>
      <c r="H14" s="464"/>
      <c r="I14" s="495">
        <v>0</v>
      </c>
      <c r="J14" s="495">
        <v>0</v>
      </c>
      <c r="K14" s="496">
        <v>0.4</v>
      </c>
      <c r="N14" s="246"/>
      <c r="O14" s="247"/>
      <c r="P14" s="246"/>
    </row>
    <row r="15" spans="3:16" ht="15">
      <c r="C15" s="467" t="s">
        <v>465</v>
      </c>
      <c r="D15" s="466"/>
      <c r="E15" s="495">
        <v>0</v>
      </c>
      <c r="F15" s="495">
        <v>0</v>
      </c>
      <c r="G15" s="496">
        <v>0.4</v>
      </c>
      <c r="H15" s="464"/>
      <c r="I15" s="495">
        <v>0</v>
      </c>
      <c r="J15" s="495">
        <v>0</v>
      </c>
      <c r="K15" s="496">
        <v>0.4</v>
      </c>
      <c r="N15" s="246"/>
      <c r="O15" s="247"/>
      <c r="P15" s="246"/>
    </row>
    <row r="16" spans="3:11" ht="13.5" thickBot="1">
      <c r="C16" s="467"/>
      <c r="D16" s="467"/>
      <c r="E16" s="482">
        <f>SUM(E14:E15)</f>
        <v>0</v>
      </c>
      <c r="F16" s="479"/>
      <c r="G16" s="479"/>
      <c r="H16" s="477"/>
      <c r="I16" s="482">
        <f>SUM(I14:I15)</f>
        <v>0</v>
      </c>
      <c r="J16" s="479"/>
      <c r="K16" s="479"/>
    </row>
    <row r="17" spans="3:11" ht="13.5" thickTop="1">
      <c r="C17" s="467"/>
      <c r="D17" s="467"/>
      <c r="E17" s="477" t="s">
        <v>24</v>
      </c>
      <c r="F17" s="477"/>
      <c r="G17" s="477"/>
      <c r="H17" s="477"/>
      <c r="I17" s="477"/>
      <c r="J17" s="477"/>
      <c r="K17" s="477"/>
    </row>
    <row r="18" spans="3:11" ht="12.75">
      <c r="C18" s="467"/>
      <c r="D18" s="467"/>
      <c r="E18" s="477"/>
      <c r="F18" s="477"/>
      <c r="G18" s="477"/>
      <c r="H18" s="477"/>
      <c r="I18" s="477"/>
      <c r="J18" s="477"/>
      <c r="K18" s="477"/>
    </row>
    <row r="19" spans="3:11" ht="12.75">
      <c r="C19" s="467"/>
      <c r="D19" s="467"/>
      <c r="E19" s="477"/>
      <c r="F19" s="477"/>
      <c r="G19" s="477"/>
      <c r="H19" s="477"/>
      <c r="I19" s="477"/>
      <c r="J19" s="477"/>
      <c r="K19" s="477"/>
    </row>
    <row r="20" spans="5:11" ht="12.75">
      <c r="E20" s="403"/>
      <c r="F20" s="403"/>
      <c r="G20" s="403"/>
      <c r="H20" s="403"/>
      <c r="I20" s="403"/>
      <c r="J20" s="403"/>
      <c r="K20" s="403"/>
    </row>
    <row r="21" spans="3:11" ht="12.75">
      <c r="C21" s="424" t="s">
        <v>457</v>
      </c>
      <c r="D21" s="424"/>
      <c r="E21" s="403">
        <f>Баланс!E11+Баланс!E12</f>
        <v>0</v>
      </c>
      <c r="F21" s="403"/>
      <c r="G21" s="403"/>
      <c r="H21" s="403"/>
      <c r="I21" s="403">
        <f>Баланс!G11+Баланс!G12</f>
        <v>0</v>
      </c>
      <c r="J21" s="403"/>
      <c r="K21" s="403"/>
    </row>
    <row r="22" spans="3:11" ht="12.75">
      <c r="C22" s="415" t="s">
        <v>391</v>
      </c>
      <c r="D22" s="415"/>
      <c r="E22" s="417">
        <f>E10+E16-E21</f>
        <v>0</v>
      </c>
      <c r="F22" s="417"/>
      <c r="G22" s="417"/>
      <c r="H22" s="417"/>
      <c r="I22" s="417">
        <f>I10+I16-I21</f>
        <v>0</v>
      </c>
      <c r="J22" s="417"/>
      <c r="K22" s="417"/>
    </row>
    <row r="23" spans="3:11" ht="12.75">
      <c r="C23" s="424"/>
      <c r="D23" s="424"/>
      <c r="E23" s="403"/>
      <c r="F23" s="403"/>
      <c r="G23" s="403"/>
      <c r="H23" s="403"/>
      <c r="I23" s="403"/>
      <c r="J23" s="403"/>
      <c r="K23" s="403"/>
    </row>
    <row r="24" spans="3:11" ht="12.75">
      <c r="C24" s="424"/>
      <c r="D24" s="424"/>
      <c r="E24" s="403"/>
      <c r="F24" s="403"/>
      <c r="G24" s="403"/>
      <c r="H24" s="403"/>
      <c r="I24" s="403"/>
      <c r="J24" s="403"/>
      <c r="K24" s="403"/>
    </row>
    <row r="25" spans="3:11" ht="12.75">
      <c r="C25" s="415"/>
      <c r="D25" s="415"/>
      <c r="E25" s="417"/>
      <c r="F25" s="417"/>
      <c r="G25" s="417"/>
      <c r="H25" s="403"/>
      <c r="I25" s="417"/>
      <c r="J25" s="417"/>
      <c r="K25" s="417"/>
    </row>
  </sheetData>
  <sheetProtection/>
  <mergeCells count="5">
    <mergeCell ref="C2:I2"/>
    <mergeCell ref="E4:G4"/>
    <mergeCell ref="I4:K4"/>
    <mergeCell ref="E12:G12"/>
    <mergeCell ref="I12:K12"/>
  </mergeCells>
  <hyperlinks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4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21" customFormat="1" ht="15.75">
      <c r="B2" s="109">
        <v>3</v>
      </c>
      <c r="C2" s="729" t="s">
        <v>139</v>
      </c>
      <c r="D2" s="729"/>
      <c r="E2" s="729"/>
      <c r="F2" s="729"/>
      <c r="G2" s="729"/>
      <c r="H2" s="729"/>
      <c r="I2" s="471"/>
    </row>
    <row r="3" spans="3:10" ht="12.75">
      <c r="C3" s="728"/>
      <c r="D3" s="728"/>
      <c r="E3" s="728"/>
      <c r="F3" s="420" t="str">
        <f>'фин активи и пасиви'!D4</f>
        <v>2012 г.</v>
      </c>
      <c r="G3" s="110"/>
      <c r="H3" s="420" t="str">
        <f>'фин активи и пасиви'!F4</f>
        <v>2011 г.</v>
      </c>
      <c r="I3" s="4"/>
      <c r="J3" s="445" t="s">
        <v>284</v>
      </c>
    </row>
    <row r="4" spans="3:10" ht="12.75">
      <c r="C4" s="731" t="s">
        <v>449</v>
      </c>
      <c r="D4" s="731"/>
      <c r="E4" s="731"/>
      <c r="F4" s="114"/>
      <c r="G4" s="114"/>
      <c r="H4" s="114"/>
      <c r="I4" s="4"/>
      <c r="J4" s="445" t="s">
        <v>406</v>
      </c>
    </row>
    <row r="5" spans="3:9" ht="12.75">
      <c r="C5" s="727" t="s">
        <v>507</v>
      </c>
      <c r="D5" s="727"/>
      <c r="E5" s="727"/>
      <c r="F5" s="91">
        <v>0</v>
      </c>
      <c r="G5" s="403"/>
      <c r="H5" s="91">
        <v>4</v>
      </c>
      <c r="I5" s="4"/>
    </row>
    <row r="6" spans="3:9" ht="12.75">
      <c r="C6" s="727"/>
      <c r="D6" s="727"/>
      <c r="E6" s="727"/>
      <c r="F6" s="91">
        <v>0</v>
      </c>
      <c r="G6" s="403"/>
      <c r="H6" s="91">
        <v>0</v>
      </c>
      <c r="I6" s="4"/>
    </row>
    <row r="7" spans="3:9" ht="12.75">
      <c r="C7" s="727" t="s">
        <v>508</v>
      </c>
      <c r="D7" s="727"/>
      <c r="E7" s="727"/>
      <c r="F7" s="91">
        <v>10</v>
      </c>
      <c r="G7" s="403"/>
      <c r="H7" s="91">
        <v>0</v>
      </c>
      <c r="I7" s="4"/>
    </row>
    <row r="8" spans="3:9" ht="13.5" thickBot="1">
      <c r="C8" s="44"/>
      <c r="D8" s="44"/>
      <c r="E8" s="44"/>
      <c r="F8" s="446">
        <f>SUM(F5:F7)</f>
        <v>10</v>
      </c>
      <c r="G8" s="403"/>
      <c r="H8" s="446">
        <f>SUM(H5:H7)</f>
        <v>4</v>
      </c>
      <c r="I8" s="4"/>
    </row>
    <row r="9" spans="3:13" ht="15.75" thickTop="1">
      <c r="C9" s="44"/>
      <c r="D9" s="44"/>
      <c r="E9" s="44"/>
      <c r="F9" s="91"/>
      <c r="G9" s="403"/>
      <c r="H9" s="91"/>
      <c r="I9" s="4"/>
      <c r="K9" s="305"/>
      <c r="L9" s="231"/>
      <c r="M9" s="305"/>
    </row>
    <row r="10" spans="3:13" ht="15">
      <c r="C10" s="731" t="s">
        <v>509</v>
      </c>
      <c r="D10" s="731"/>
      <c r="E10" s="731"/>
      <c r="F10" s="91"/>
      <c r="G10" s="403"/>
      <c r="H10" s="91"/>
      <c r="I10" s="4"/>
      <c r="K10" s="305"/>
      <c r="L10" s="231"/>
      <c r="M10" s="305"/>
    </row>
    <row r="11" spans="3:13" ht="15">
      <c r="C11" s="727" t="s">
        <v>510</v>
      </c>
      <c r="D11" s="727"/>
      <c r="E11" s="727"/>
      <c r="F11" s="91">
        <v>26</v>
      </c>
      <c r="G11" s="403"/>
      <c r="H11" s="91">
        <v>39</v>
      </c>
      <c r="I11" s="4"/>
      <c r="K11" s="305"/>
      <c r="L11" s="231"/>
      <c r="M11" s="305"/>
    </row>
    <row r="12" spans="3:13" ht="15">
      <c r="C12" s="727" t="s">
        <v>455</v>
      </c>
      <c r="D12" s="727"/>
      <c r="E12" s="727"/>
      <c r="F12" s="91">
        <v>0</v>
      </c>
      <c r="G12" s="403"/>
      <c r="H12" s="91">
        <v>0</v>
      </c>
      <c r="I12" s="4"/>
      <c r="K12" s="305"/>
      <c r="L12" s="231"/>
      <c r="M12" s="305"/>
    </row>
    <row r="13" spans="3:9" ht="12.75">
      <c r="C13" s="727" t="s">
        <v>29</v>
      </c>
      <c r="D13" s="727"/>
      <c r="E13" s="727"/>
      <c r="F13" s="91">
        <v>0</v>
      </c>
      <c r="G13" s="403"/>
      <c r="H13" s="91">
        <v>0</v>
      </c>
      <c r="I13" s="4"/>
    </row>
    <row r="14" spans="3:9" ht="13.5" thickBot="1">
      <c r="C14" s="44"/>
      <c r="D14" s="44"/>
      <c r="E14" s="44"/>
      <c r="F14" s="446">
        <f>SUM(F11:F13)</f>
        <v>26</v>
      </c>
      <c r="G14" s="403"/>
      <c r="H14" s="446">
        <f>SUM(H11:H13)</f>
        <v>39</v>
      </c>
      <c r="I14" s="4"/>
    </row>
    <row r="15" spans="3:9" ht="13.5" thickTop="1">
      <c r="C15" s="731" t="s">
        <v>450</v>
      </c>
      <c r="D15" s="731"/>
      <c r="E15" s="731"/>
      <c r="F15" s="91"/>
      <c r="G15" s="403"/>
      <c r="H15" s="91"/>
      <c r="I15" s="4"/>
    </row>
    <row r="16" spans="3:9" ht="12.75">
      <c r="C16" s="727" t="s">
        <v>238</v>
      </c>
      <c r="D16" s="727"/>
      <c r="E16" s="727"/>
      <c r="F16" s="91">
        <v>59</v>
      </c>
      <c r="G16" s="403"/>
      <c r="H16" s="91">
        <v>128</v>
      </c>
      <c r="I16" s="4"/>
    </row>
    <row r="17" spans="3:9" ht="12.75">
      <c r="C17" s="727" t="s">
        <v>511</v>
      </c>
      <c r="D17" s="727"/>
      <c r="E17" s="727"/>
      <c r="F17" s="91">
        <v>0</v>
      </c>
      <c r="G17" s="403"/>
      <c r="H17" s="91">
        <v>28</v>
      </c>
      <c r="I17" s="4"/>
    </row>
    <row r="18" spans="3:9" ht="13.5" thickBot="1">
      <c r="C18" s="44"/>
      <c r="D18" s="44"/>
      <c r="E18" s="44"/>
      <c r="F18" s="489">
        <f>SUM(F16:F17)</f>
        <v>59</v>
      </c>
      <c r="G18" s="403"/>
      <c r="H18" s="489">
        <f>SUM(H16:H17)</f>
        <v>156</v>
      </c>
      <c r="I18" s="4"/>
    </row>
    <row r="19" spans="3:9" ht="13.5" thickTop="1">
      <c r="C19" s="44"/>
      <c r="D19" s="44"/>
      <c r="E19" s="44"/>
      <c r="F19" s="91"/>
      <c r="G19" s="403"/>
      <c r="H19" s="91"/>
      <c r="I19" s="4"/>
    </row>
    <row r="20" spans="3:11" ht="12.75">
      <c r="C20" s="731" t="s">
        <v>451</v>
      </c>
      <c r="D20" s="731"/>
      <c r="E20" s="731"/>
      <c r="F20" s="91"/>
      <c r="G20" s="403"/>
      <c r="H20" s="91"/>
      <c r="I20" s="4"/>
      <c r="J20" s="723"/>
      <c r="K20" s="723"/>
    </row>
    <row r="21" spans="3:11" ht="12.75">
      <c r="C21" s="727" t="s">
        <v>452</v>
      </c>
      <c r="D21" s="727"/>
      <c r="E21" s="727"/>
      <c r="F21" s="91">
        <v>14</v>
      </c>
      <c r="G21" s="403"/>
      <c r="H21" s="91">
        <v>16</v>
      </c>
      <c r="I21" s="4"/>
      <c r="J21" s="724"/>
      <c r="K21" s="724"/>
    </row>
    <row r="22" spans="3:11" ht="12.75">
      <c r="C22" s="727" t="s">
        <v>453</v>
      </c>
      <c r="D22" s="727"/>
      <c r="E22" s="727"/>
      <c r="F22" s="91">
        <v>0</v>
      </c>
      <c r="G22" s="403"/>
      <c r="H22" s="91">
        <v>0</v>
      </c>
      <c r="I22" s="4"/>
      <c r="J22" s="723"/>
      <c r="K22" s="723"/>
    </row>
    <row r="23" spans="3:11" ht="12.75">
      <c r="C23" s="44" t="s">
        <v>29</v>
      </c>
      <c r="D23" s="44"/>
      <c r="E23" s="44"/>
      <c r="F23" s="91">
        <v>2</v>
      </c>
      <c r="G23" s="403"/>
      <c r="H23" s="91">
        <v>0</v>
      </c>
      <c r="I23" s="4"/>
      <c r="J23" s="115"/>
      <c r="K23" s="115"/>
    </row>
    <row r="24" spans="3:11" ht="13.5" thickBot="1">
      <c r="C24" s="728"/>
      <c r="D24" s="728"/>
      <c r="E24" s="728"/>
      <c r="F24" s="446">
        <f>SUM(F21:F23)</f>
        <v>16</v>
      </c>
      <c r="G24" s="403"/>
      <c r="H24" s="446">
        <f>SUM(H21:H23)</f>
        <v>16</v>
      </c>
      <c r="I24" s="4"/>
      <c r="J24" s="115"/>
      <c r="K24" s="115"/>
    </row>
    <row r="25" spans="3:11" ht="13.5" thickTop="1">
      <c r="C25" s="57"/>
      <c r="D25" s="57"/>
      <c r="E25" s="57"/>
      <c r="I25" s="4"/>
      <c r="J25" s="115"/>
      <c r="K25" s="115"/>
    </row>
    <row r="27" spans="6:8" ht="12.75">
      <c r="F27" s="91"/>
      <c r="G27" s="403"/>
      <c r="H27" s="91"/>
    </row>
    <row r="28" spans="3:8" ht="12.75">
      <c r="C28" s="46" t="s">
        <v>454</v>
      </c>
      <c r="D28" s="46"/>
      <c r="E28" s="46"/>
      <c r="F28" s="488">
        <f>ОПР!F11</f>
        <v>111</v>
      </c>
      <c r="G28" s="449"/>
      <c r="H28" s="488">
        <f>ОПР!H11</f>
        <v>215</v>
      </c>
    </row>
    <row r="29" spans="3:9" ht="12.75">
      <c r="C29" s="415" t="s">
        <v>391</v>
      </c>
      <c r="F29" s="416">
        <f>F8+F14+F18+F24-F28</f>
        <v>0</v>
      </c>
      <c r="G29" s="417"/>
      <c r="H29" s="416">
        <f>H8+H14+H18+H24-H28</f>
        <v>0</v>
      </c>
      <c r="I29" s="422"/>
    </row>
    <row r="30" spans="6:8" ht="12.75">
      <c r="F30" s="91"/>
      <c r="G30" s="403"/>
      <c r="H30" s="91"/>
    </row>
    <row r="31" spans="6:8" ht="12.75">
      <c r="F31" s="91"/>
      <c r="G31" s="403"/>
      <c r="H31" s="91"/>
    </row>
  </sheetData>
  <sheetProtection/>
  <mergeCells count="20"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A22">
      <selection activeCell="F52" sqref="F52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4" customWidth="1"/>
    <col min="6" max="6" width="12.140625" style="4" customWidth="1"/>
    <col min="7" max="7" width="3.00390625" style="4" customWidth="1"/>
    <col min="8" max="8" width="12.140625" style="4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51" customFormat="1" ht="15">
      <c r="B2" s="451">
        <v>4</v>
      </c>
      <c r="C2" s="733" t="s">
        <v>140</v>
      </c>
      <c r="D2" s="733"/>
      <c r="E2" s="733"/>
      <c r="F2" s="733"/>
      <c r="G2" s="733"/>
      <c r="H2" s="733"/>
    </row>
    <row r="3" spans="3:10" ht="12.75">
      <c r="C3" s="728"/>
      <c r="D3" s="728"/>
      <c r="E3" s="728"/>
      <c r="F3" s="420" t="str">
        <f>'Активи и пасиви за продажба'!E4</f>
        <v>2012 г.</v>
      </c>
      <c r="G3" s="110"/>
      <c r="H3" s="420" t="str">
        <f>'Активи и пасиви за продажба'!G4</f>
        <v>2011 г.</v>
      </c>
      <c r="J3" s="445" t="s">
        <v>284</v>
      </c>
    </row>
    <row r="4" spans="3:10" ht="12.75">
      <c r="C4" s="727" t="s">
        <v>233</v>
      </c>
      <c r="D4" s="727"/>
      <c r="E4" s="727"/>
      <c r="F4" s="111">
        <v>8</v>
      </c>
      <c r="G4" s="111"/>
      <c r="H4" s="111">
        <v>10</v>
      </c>
      <c r="J4" s="445" t="s">
        <v>406</v>
      </c>
    </row>
    <row r="5" spans="3:8" ht="12.75">
      <c r="C5" s="727" t="s">
        <v>67</v>
      </c>
      <c r="D5" s="727"/>
      <c r="E5" s="727"/>
      <c r="F5" s="111">
        <v>0</v>
      </c>
      <c r="G5" s="111"/>
      <c r="H5" s="111">
        <v>0</v>
      </c>
    </row>
    <row r="6" spans="3:8" ht="12.75">
      <c r="C6" s="727" t="s">
        <v>141</v>
      </c>
      <c r="D6" s="727"/>
      <c r="E6" s="727"/>
      <c r="F6" s="111">
        <v>5</v>
      </c>
      <c r="G6" s="111"/>
      <c r="H6" s="111">
        <v>1</v>
      </c>
    </row>
    <row r="7" spans="3:8" ht="12.75">
      <c r="C7" s="727" t="s">
        <v>237</v>
      </c>
      <c r="D7" s="727"/>
      <c r="E7" s="727"/>
      <c r="F7" s="111">
        <v>0</v>
      </c>
      <c r="G7" s="111"/>
      <c r="H7" s="111">
        <v>4</v>
      </c>
    </row>
    <row r="8" spans="3:8" ht="12.75">
      <c r="C8" s="727" t="s">
        <v>142</v>
      </c>
      <c r="D8" s="727"/>
      <c r="E8" s="727"/>
      <c r="F8" s="111">
        <v>0</v>
      </c>
      <c r="G8" s="111"/>
      <c r="H8" s="111">
        <v>0</v>
      </c>
    </row>
    <row r="9" spans="3:8" ht="12.75">
      <c r="C9" s="727" t="s">
        <v>143</v>
      </c>
      <c r="D9" s="727"/>
      <c r="E9" s="727"/>
      <c r="F9" s="111">
        <v>0</v>
      </c>
      <c r="G9" s="111"/>
      <c r="H9" s="111">
        <v>0</v>
      </c>
    </row>
    <row r="10" spans="3:8" ht="12.75">
      <c r="C10" s="727" t="s">
        <v>144</v>
      </c>
      <c r="D10" s="727"/>
      <c r="E10" s="727"/>
      <c r="F10" s="111">
        <v>6</v>
      </c>
      <c r="G10" s="111"/>
      <c r="H10" s="111">
        <v>7</v>
      </c>
    </row>
    <row r="11" spans="3:8" ht="12.75">
      <c r="C11" s="727" t="s">
        <v>145</v>
      </c>
      <c r="D11" s="727"/>
      <c r="E11" s="727"/>
      <c r="F11" s="111">
        <v>0</v>
      </c>
      <c r="G11" s="111"/>
      <c r="H11" s="111">
        <v>1</v>
      </c>
    </row>
    <row r="12" spans="3:12" ht="12.75">
      <c r="C12" s="727" t="s">
        <v>146</v>
      </c>
      <c r="D12" s="727"/>
      <c r="E12" s="727"/>
      <c r="F12" s="111">
        <v>0</v>
      </c>
      <c r="G12" s="111"/>
      <c r="H12" s="111">
        <v>1</v>
      </c>
      <c r="J12" s="91"/>
      <c r="K12" s="91"/>
      <c r="L12" s="91"/>
    </row>
    <row r="13" spans="3:12" ht="12.75">
      <c r="C13" s="727" t="s">
        <v>62</v>
      </c>
      <c r="D13" s="727"/>
      <c r="E13" s="727"/>
      <c r="F13" s="111">
        <v>0</v>
      </c>
      <c r="G13" s="111"/>
      <c r="H13" s="111">
        <v>0</v>
      </c>
      <c r="J13" s="91"/>
      <c r="K13" s="91"/>
      <c r="L13" s="91"/>
    </row>
    <row r="14" spans="3:12" ht="12.75">
      <c r="C14" s="727" t="s">
        <v>158</v>
      </c>
      <c r="D14" s="727"/>
      <c r="E14" s="727"/>
      <c r="F14" s="111"/>
      <c r="G14" s="111"/>
      <c r="H14" s="111"/>
      <c r="J14" s="742" t="s">
        <v>368</v>
      </c>
      <c r="K14" s="742"/>
      <c r="L14" s="91"/>
    </row>
    <row r="15" spans="3:13" ht="13.5" thickBot="1">
      <c r="C15" s="728"/>
      <c r="D15" s="728"/>
      <c r="E15" s="728"/>
      <c r="F15" s="113">
        <f>SUM(F4:F14)</f>
        <v>19</v>
      </c>
      <c r="G15" s="114"/>
      <c r="H15" s="113">
        <f>SUM(H4:H14)</f>
        <v>24</v>
      </c>
      <c r="J15" s="460">
        <f>F15--ОПР!F13</f>
        <v>0</v>
      </c>
      <c r="K15" s="460"/>
      <c r="L15" s="460">
        <f>H15--ОПР!H13</f>
        <v>0</v>
      </c>
      <c r="M15" s="459" t="s">
        <v>428</v>
      </c>
    </row>
    <row r="16" spans="3:13" ht="13.5" thickTop="1">
      <c r="C16" s="57"/>
      <c r="D16" s="57"/>
      <c r="E16" s="57"/>
      <c r="F16" s="114"/>
      <c r="G16" s="114"/>
      <c r="H16" s="114"/>
      <c r="J16" s="461"/>
      <c r="K16" s="461"/>
      <c r="L16" s="416"/>
      <c r="M16" s="422"/>
    </row>
    <row r="17" spans="3:13" ht="12.75">
      <c r="C17" s="57"/>
      <c r="D17" s="57"/>
      <c r="E17" s="57"/>
      <c r="F17" s="114"/>
      <c r="G17" s="114"/>
      <c r="H17" s="114"/>
      <c r="J17" s="461"/>
      <c r="K17" s="461"/>
      <c r="L17" s="416"/>
      <c r="M17" s="422"/>
    </row>
    <row r="18" spans="2:13" ht="15">
      <c r="B18" s="451">
        <v>5</v>
      </c>
      <c r="C18" s="733" t="s">
        <v>0</v>
      </c>
      <c r="D18" s="733"/>
      <c r="E18" s="733"/>
      <c r="F18" s="733"/>
      <c r="G18" s="733"/>
      <c r="H18" s="733"/>
      <c r="J18" s="416"/>
      <c r="K18" s="416"/>
      <c r="L18" s="416"/>
      <c r="M18" s="422"/>
    </row>
    <row r="19" spans="3:13" ht="12.75">
      <c r="C19" s="728"/>
      <c r="D19" s="728"/>
      <c r="E19" s="728"/>
      <c r="F19" s="420" t="str">
        <f>F3</f>
        <v>2012 г.</v>
      </c>
      <c r="G19" s="110"/>
      <c r="H19" s="420" t="str">
        <f>H3</f>
        <v>2011 г.</v>
      </c>
      <c r="J19" s="416"/>
      <c r="K19" s="417"/>
      <c r="L19" s="416"/>
      <c r="M19" s="422"/>
    </row>
    <row r="20" spans="3:13" ht="12.75">
      <c r="C20" s="727" t="s">
        <v>147</v>
      </c>
      <c r="D20" s="727"/>
      <c r="E20" s="727"/>
      <c r="F20" s="111">
        <v>0</v>
      </c>
      <c r="G20" s="111"/>
      <c r="H20" s="111">
        <v>0</v>
      </c>
      <c r="J20" s="416"/>
      <c r="K20" s="417"/>
      <c r="L20" s="416"/>
      <c r="M20" s="422"/>
    </row>
    <row r="21" spans="3:13" ht="12.75">
      <c r="C21" s="727" t="s">
        <v>148</v>
      </c>
      <c r="D21" s="727"/>
      <c r="E21" s="727"/>
      <c r="F21" s="111">
        <v>0</v>
      </c>
      <c r="G21" s="111"/>
      <c r="H21" s="111">
        <v>0</v>
      </c>
      <c r="J21" s="416"/>
      <c r="K21" s="417"/>
      <c r="L21" s="416"/>
      <c r="M21" s="422"/>
    </row>
    <row r="22" spans="3:13" ht="12.75">
      <c r="C22" s="727" t="s">
        <v>149</v>
      </c>
      <c r="D22" s="727"/>
      <c r="E22" s="727"/>
      <c r="F22" s="111">
        <v>0</v>
      </c>
      <c r="G22" s="111"/>
      <c r="H22" s="111">
        <v>0</v>
      </c>
      <c r="J22" s="416"/>
      <c r="K22" s="417"/>
      <c r="L22" s="416"/>
      <c r="M22" s="422"/>
    </row>
    <row r="23" spans="3:13" ht="12.75">
      <c r="C23" s="727" t="s">
        <v>150</v>
      </c>
      <c r="D23" s="727"/>
      <c r="E23" s="727"/>
      <c r="F23" s="111">
        <v>0</v>
      </c>
      <c r="G23" s="111"/>
      <c r="H23" s="111">
        <v>0</v>
      </c>
      <c r="J23" s="416"/>
      <c r="K23" s="417"/>
      <c r="L23" s="416"/>
      <c r="M23" s="422"/>
    </row>
    <row r="24" spans="3:13" ht="12.75">
      <c r="C24" s="727" t="s">
        <v>151</v>
      </c>
      <c r="D24" s="727"/>
      <c r="E24" s="727"/>
      <c r="F24" s="111">
        <v>3</v>
      </c>
      <c r="G24" s="111"/>
      <c r="H24" s="111">
        <v>4</v>
      </c>
      <c r="J24" s="416"/>
      <c r="K24" s="417"/>
      <c r="L24" s="416"/>
      <c r="M24" s="422"/>
    </row>
    <row r="25" spans="3:13" ht="12.75">
      <c r="C25" s="727" t="s">
        <v>152</v>
      </c>
      <c r="D25" s="727"/>
      <c r="E25" s="727"/>
      <c r="F25" s="111">
        <v>19</v>
      </c>
      <c r="G25" s="111"/>
      <c r="H25" s="111">
        <v>11</v>
      </c>
      <c r="J25" s="416"/>
      <c r="K25" s="417"/>
      <c r="L25" s="416"/>
      <c r="M25" s="422"/>
    </row>
    <row r="26" spans="3:13" ht="12.75">
      <c r="C26" s="727" t="s">
        <v>153</v>
      </c>
      <c r="D26" s="727"/>
      <c r="E26" s="727"/>
      <c r="F26" s="111">
        <v>0</v>
      </c>
      <c r="G26" s="111"/>
      <c r="H26" s="111">
        <v>1</v>
      </c>
      <c r="J26" s="416"/>
      <c r="K26" s="417"/>
      <c r="L26" s="416"/>
      <c r="M26" s="422"/>
    </row>
    <row r="27" spans="3:13" ht="12.75">
      <c r="C27" s="727" t="s">
        <v>154</v>
      </c>
      <c r="D27" s="727"/>
      <c r="E27" s="727"/>
      <c r="F27" s="111">
        <v>0</v>
      </c>
      <c r="G27" s="111"/>
      <c r="H27" s="111">
        <v>0</v>
      </c>
      <c r="J27" s="416"/>
      <c r="K27" s="417"/>
      <c r="L27" s="416"/>
      <c r="M27" s="422"/>
    </row>
    <row r="28" spans="3:13" ht="12.75">
      <c r="C28" s="727" t="s">
        <v>155</v>
      </c>
      <c r="D28" s="727"/>
      <c r="E28" s="727"/>
      <c r="F28" s="111">
        <v>4</v>
      </c>
      <c r="G28" s="111"/>
      <c r="H28" s="111">
        <v>0</v>
      </c>
      <c r="J28" s="416"/>
      <c r="K28" s="417"/>
      <c r="L28" s="416"/>
      <c r="M28" s="422"/>
    </row>
    <row r="29" spans="3:13" ht="12.75">
      <c r="C29" s="727" t="s">
        <v>156</v>
      </c>
      <c r="D29" s="727"/>
      <c r="E29" s="727"/>
      <c r="F29" s="111">
        <v>0</v>
      </c>
      <c r="G29" s="111"/>
      <c r="H29" s="111">
        <v>0</v>
      </c>
      <c r="J29" s="416"/>
      <c r="K29" s="417"/>
      <c r="L29" s="416"/>
      <c r="M29" s="422"/>
    </row>
    <row r="30" spans="3:13" ht="12.75">
      <c r="C30" s="727" t="s">
        <v>238</v>
      </c>
      <c r="D30" s="727"/>
      <c r="E30" s="727"/>
      <c r="F30" s="111">
        <v>6</v>
      </c>
      <c r="G30" s="111"/>
      <c r="H30" s="111">
        <v>7</v>
      </c>
      <c r="J30" s="416"/>
      <c r="K30" s="417"/>
      <c r="L30" s="416"/>
      <c r="M30" s="422"/>
    </row>
    <row r="31" spans="3:13" ht="12.75">
      <c r="C31" s="727" t="s">
        <v>352</v>
      </c>
      <c r="D31" s="727"/>
      <c r="E31" s="727"/>
      <c r="F31" s="111">
        <v>4</v>
      </c>
      <c r="G31" s="111"/>
      <c r="H31" s="111">
        <v>4</v>
      </c>
      <c r="J31" s="740" t="s">
        <v>368</v>
      </c>
      <c r="K31" s="740"/>
      <c r="L31" s="416"/>
      <c r="M31" s="422"/>
    </row>
    <row r="32" spans="3:13" ht="12.75">
      <c r="C32" s="727" t="s">
        <v>158</v>
      </c>
      <c r="D32" s="727"/>
      <c r="E32" s="727"/>
      <c r="F32" s="111"/>
      <c r="G32" s="111"/>
      <c r="H32" s="111"/>
      <c r="J32" s="740" t="s">
        <v>368</v>
      </c>
      <c r="K32" s="740"/>
      <c r="L32" s="416"/>
      <c r="M32" s="422"/>
    </row>
    <row r="33" spans="3:13" ht="13.5" thickBot="1">
      <c r="C33" s="728"/>
      <c r="D33" s="728"/>
      <c r="E33" s="728"/>
      <c r="F33" s="113">
        <f>SUM(F20:F32)</f>
        <v>36</v>
      </c>
      <c r="G33" s="114"/>
      <c r="H33" s="113">
        <f>SUM(H20:H32)</f>
        <v>27</v>
      </c>
      <c r="J33" s="460">
        <f>F33--ОПР!F14</f>
        <v>0</v>
      </c>
      <c r="K33" s="460"/>
      <c r="L33" s="460">
        <f>H33--ОПР!H14</f>
        <v>0</v>
      </c>
      <c r="M33" s="459" t="s">
        <v>428</v>
      </c>
    </row>
    <row r="34" spans="3:13" ht="13.5" thickTop="1">
      <c r="C34" s="57"/>
      <c r="D34" s="57"/>
      <c r="E34" s="57"/>
      <c r="F34" s="114"/>
      <c r="G34" s="114"/>
      <c r="H34" s="114"/>
      <c r="J34" s="461"/>
      <c r="K34" s="461"/>
      <c r="L34" s="416"/>
      <c r="M34" s="422"/>
    </row>
    <row r="35" spans="3:13" ht="12.75">
      <c r="C35" s="57"/>
      <c r="D35" s="57"/>
      <c r="E35" s="57"/>
      <c r="F35" s="114"/>
      <c r="G35" s="114"/>
      <c r="H35" s="114"/>
      <c r="J35" s="461"/>
      <c r="K35" s="461"/>
      <c r="L35" s="416"/>
      <c r="M35" s="422"/>
    </row>
    <row r="36" spans="2:13" s="451" customFormat="1" ht="15">
      <c r="B36" s="451">
        <v>6</v>
      </c>
      <c r="C36" s="733" t="s">
        <v>429</v>
      </c>
      <c r="D36" s="733"/>
      <c r="E36" s="733"/>
      <c r="F36" s="733"/>
      <c r="G36" s="733"/>
      <c r="H36" s="733"/>
      <c r="J36" s="462"/>
      <c r="K36" s="462"/>
      <c r="L36" s="462"/>
      <c r="M36" s="458"/>
    </row>
    <row r="37" spans="3:13" ht="12.75">
      <c r="C37" s="728"/>
      <c r="D37" s="728"/>
      <c r="E37" s="728"/>
      <c r="F37" s="420" t="str">
        <f>F19</f>
        <v>2012 г.</v>
      </c>
      <c r="G37" s="110"/>
      <c r="H37" s="420" t="str">
        <f>H19</f>
        <v>2011 г.</v>
      </c>
      <c r="J37" s="416"/>
      <c r="K37" s="416"/>
      <c r="L37" s="416"/>
      <c r="M37" s="422"/>
    </row>
    <row r="38" spans="3:13" ht="12.75">
      <c r="C38" s="727" t="s">
        <v>430</v>
      </c>
      <c r="D38" s="727"/>
      <c r="E38" s="727"/>
      <c r="F38" s="111">
        <v>129</v>
      </c>
      <c r="G38" s="114"/>
      <c r="H38" s="111">
        <v>126</v>
      </c>
      <c r="J38" s="416"/>
      <c r="K38" s="416"/>
      <c r="L38" s="416"/>
      <c r="M38" s="422"/>
    </row>
    <row r="39" spans="3:13" ht="12.75">
      <c r="C39" s="727" t="s">
        <v>431</v>
      </c>
      <c r="D39" s="727"/>
      <c r="E39" s="727"/>
      <c r="F39" s="111">
        <v>20</v>
      </c>
      <c r="G39" s="111"/>
      <c r="H39" s="111">
        <v>21</v>
      </c>
      <c r="J39" s="416"/>
      <c r="K39" s="416"/>
      <c r="L39" s="416"/>
      <c r="M39" s="422"/>
    </row>
    <row r="40" spans="3:13" ht="23.25" customHeight="1">
      <c r="C40" s="743" t="s">
        <v>432</v>
      </c>
      <c r="D40" s="743"/>
      <c r="E40" s="743"/>
      <c r="F40" s="111">
        <v>0</v>
      </c>
      <c r="G40" s="111"/>
      <c r="H40" s="111">
        <v>0</v>
      </c>
      <c r="J40" s="416"/>
      <c r="K40" s="416"/>
      <c r="L40" s="416"/>
      <c r="M40" s="422"/>
    </row>
    <row r="41" spans="3:13" ht="12.75">
      <c r="C41" s="727" t="s">
        <v>158</v>
      </c>
      <c r="D41" s="727"/>
      <c r="E41" s="727"/>
      <c r="F41" s="114"/>
      <c r="G41" s="114"/>
      <c r="H41" s="114"/>
      <c r="J41" s="741" t="s">
        <v>368</v>
      </c>
      <c r="K41" s="741"/>
      <c r="L41" s="416"/>
      <c r="M41" s="422"/>
    </row>
    <row r="42" spans="3:13" ht="13.5" thickBot="1">
      <c r="C42" s="728"/>
      <c r="D42" s="728"/>
      <c r="E42" s="728"/>
      <c r="F42" s="113">
        <f>SUM(F38:F41)</f>
        <v>149</v>
      </c>
      <c r="G42" s="114"/>
      <c r="H42" s="113">
        <f>SUM(H38:H41)</f>
        <v>147</v>
      </c>
      <c r="J42" s="460">
        <f>F42--ОПР!F16</f>
        <v>0</v>
      </c>
      <c r="K42" s="460"/>
      <c r="L42" s="460">
        <f>H42--ОПР!H16</f>
        <v>0</v>
      </c>
      <c r="M42" s="459" t="s">
        <v>428</v>
      </c>
    </row>
    <row r="43" spans="3:13" ht="13.5" thickTop="1">
      <c r="C43" s="57"/>
      <c r="D43" s="57"/>
      <c r="E43" s="57"/>
      <c r="F43" s="114"/>
      <c r="G43" s="114"/>
      <c r="H43" s="114"/>
      <c r="J43" s="461"/>
      <c r="K43" s="461"/>
      <c r="L43" s="416"/>
      <c r="M43" s="422"/>
    </row>
    <row r="44" spans="2:13" s="451" customFormat="1" ht="15">
      <c r="B44" s="451">
        <v>7</v>
      </c>
      <c r="C44" s="733" t="s">
        <v>2</v>
      </c>
      <c r="D44" s="733"/>
      <c r="E44" s="733"/>
      <c r="F44" s="733"/>
      <c r="G44" s="733"/>
      <c r="H44" s="733"/>
      <c r="J44" s="462"/>
      <c r="K44" s="462"/>
      <c r="L44" s="462"/>
      <c r="M44" s="458"/>
    </row>
    <row r="45" spans="3:13" ht="12.75">
      <c r="C45" s="728"/>
      <c r="D45" s="728"/>
      <c r="E45" s="728"/>
      <c r="F45" s="420" t="str">
        <f>F37</f>
        <v>2012 г.</v>
      </c>
      <c r="G45" s="110"/>
      <c r="H45" s="420" t="str">
        <f>H37</f>
        <v>2011 г.</v>
      </c>
      <c r="J45" s="416"/>
      <c r="K45" s="416"/>
      <c r="L45" s="416"/>
      <c r="M45" s="422"/>
    </row>
    <row r="46" spans="3:13" ht="12.75">
      <c r="C46" s="727" t="s">
        <v>69</v>
      </c>
      <c r="D46" s="727"/>
      <c r="E46" s="727"/>
      <c r="F46" s="111">
        <v>0</v>
      </c>
      <c r="G46" s="111"/>
      <c r="H46" s="111"/>
      <c r="J46" s="416"/>
      <c r="K46" s="416"/>
      <c r="L46" s="416"/>
      <c r="M46" s="422"/>
    </row>
    <row r="47" spans="3:13" ht="12.75">
      <c r="C47" s="727" t="s">
        <v>70</v>
      </c>
      <c r="D47" s="727"/>
      <c r="E47" s="727"/>
      <c r="F47" s="111">
        <v>0</v>
      </c>
      <c r="G47" s="111"/>
      <c r="H47" s="111"/>
      <c r="J47" s="416"/>
      <c r="K47" s="416"/>
      <c r="L47" s="416"/>
      <c r="M47" s="422"/>
    </row>
    <row r="48" spans="3:13" ht="12.75">
      <c r="C48" s="727" t="s">
        <v>71</v>
      </c>
      <c r="D48" s="727"/>
      <c r="E48" s="727"/>
      <c r="F48" s="111">
        <v>0</v>
      </c>
      <c r="G48" s="111"/>
      <c r="H48" s="111"/>
      <c r="J48" s="416"/>
      <c r="K48" s="416"/>
      <c r="L48" s="416"/>
      <c r="M48" s="422"/>
    </row>
    <row r="49" spans="3:13" ht="12.75">
      <c r="C49" s="727" t="s">
        <v>159</v>
      </c>
      <c r="D49" s="727"/>
      <c r="E49" s="727"/>
      <c r="F49" s="111">
        <v>0</v>
      </c>
      <c r="G49" s="111"/>
      <c r="H49" s="111"/>
      <c r="J49" s="416"/>
      <c r="K49" s="416"/>
      <c r="L49" s="416"/>
      <c r="M49" s="422"/>
    </row>
    <row r="50" spans="3:13" ht="12.75">
      <c r="C50" s="727" t="s">
        <v>160</v>
      </c>
      <c r="D50" s="727"/>
      <c r="E50" s="727"/>
      <c r="F50" s="111">
        <v>0</v>
      </c>
      <c r="G50" s="111"/>
      <c r="H50" s="111">
        <v>0</v>
      </c>
      <c r="J50" s="416"/>
      <c r="K50" s="416"/>
      <c r="L50" s="416"/>
      <c r="M50" s="422"/>
    </row>
    <row r="51" spans="3:13" ht="12.75">
      <c r="C51" s="727" t="s">
        <v>161</v>
      </c>
      <c r="D51" s="727"/>
      <c r="E51" s="727"/>
      <c r="F51" s="111">
        <v>80</v>
      </c>
      <c r="G51" s="111"/>
      <c r="H51" s="111">
        <v>159</v>
      </c>
      <c r="J51" s="416"/>
      <c r="K51" s="417"/>
      <c r="L51" s="416"/>
      <c r="M51" s="422"/>
    </row>
    <row r="52" spans="3:13" ht="12.75">
      <c r="C52" s="727" t="s">
        <v>68</v>
      </c>
      <c r="D52" s="727"/>
      <c r="E52" s="727"/>
      <c r="F52" s="111">
        <v>64</v>
      </c>
      <c r="G52" s="111"/>
      <c r="H52" s="111">
        <v>64</v>
      </c>
      <c r="J52" s="416"/>
      <c r="K52" s="417"/>
      <c r="L52" s="416"/>
      <c r="M52" s="422"/>
    </row>
    <row r="53" spans="3:13" ht="12.75">
      <c r="C53" s="727" t="s">
        <v>2</v>
      </c>
      <c r="D53" s="727"/>
      <c r="E53" s="727"/>
      <c r="F53" s="111">
        <v>14</v>
      </c>
      <c r="G53" s="111"/>
      <c r="H53" s="111"/>
      <c r="J53" s="741" t="s">
        <v>368</v>
      </c>
      <c r="K53" s="741"/>
      <c r="L53" s="416"/>
      <c r="M53" s="422"/>
    </row>
    <row r="54" spans="3:13" ht="12.75">
      <c r="C54" s="727" t="s">
        <v>158</v>
      </c>
      <c r="D54" s="727"/>
      <c r="E54" s="727"/>
      <c r="F54" s="111"/>
      <c r="G54" s="111"/>
      <c r="H54" s="111"/>
      <c r="J54" s="740" t="s">
        <v>368</v>
      </c>
      <c r="K54" s="740"/>
      <c r="L54" s="416"/>
      <c r="M54" s="422"/>
    </row>
    <row r="55" spans="3:13" ht="13.5" thickBot="1">
      <c r="C55" s="728"/>
      <c r="D55" s="728"/>
      <c r="E55" s="728"/>
      <c r="F55" s="113">
        <f>SUM(F46:F54)</f>
        <v>158</v>
      </c>
      <c r="G55" s="114"/>
      <c r="H55" s="113">
        <f>SUM(H46:H54)</f>
        <v>223</v>
      </c>
      <c r="J55" s="460">
        <f>F55--ОПР!F17</f>
        <v>0</v>
      </c>
      <c r="K55" s="460"/>
      <c r="L55" s="460">
        <f>H55--ОПР!H17</f>
        <v>0</v>
      </c>
      <c r="M55" s="459" t="s">
        <v>428</v>
      </c>
    </row>
    <row r="56" spans="3:13" ht="15.75" thickTop="1">
      <c r="C56" s="671"/>
      <c r="D56" s="671"/>
      <c r="E56" s="671"/>
      <c r="F56" s="671"/>
      <c r="G56" s="671"/>
      <c r="H56" s="671"/>
      <c r="J56" s="740" t="s">
        <v>368</v>
      </c>
      <c r="K56" s="740"/>
      <c r="L56" s="416"/>
      <c r="M56" s="422"/>
    </row>
    <row r="57" spans="10:13" ht="12.75">
      <c r="J57" s="740" t="s">
        <v>368</v>
      </c>
      <c r="K57" s="740"/>
      <c r="L57" s="416"/>
      <c r="M57" s="422"/>
    </row>
    <row r="58" spans="10:13" ht="12.75">
      <c r="J58" s="416"/>
      <c r="K58" s="416"/>
      <c r="L58" s="416"/>
      <c r="M58" s="422"/>
    </row>
    <row r="59" spans="10:13" ht="12.75">
      <c r="J59" s="416"/>
      <c r="K59" s="416"/>
      <c r="L59" s="416"/>
      <c r="M59" s="422"/>
    </row>
    <row r="60" spans="10:13" ht="12.75">
      <c r="J60" s="416"/>
      <c r="K60" s="416"/>
      <c r="L60" s="416"/>
      <c r="M60" s="422"/>
    </row>
    <row r="61" spans="10:13" ht="12.75">
      <c r="J61" s="416"/>
      <c r="K61" s="416"/>
      <c r="L61" s="416"/>
      <c r="M61" s="422"/>
    </row>
    <row r="62" spans="10:12" ht="12.75">
      <c r="J62" s="91"/>
      <c r="K62" s="91"/>
      <c r="L62" s="91"/>
    </row>
    <row r="63" spans="10:12" ht="12.75">
      <c r="J63" s="91"/>
      <c r="K63" s="91"/>
      <c r="L63" s="91"/>
    </row>
    <row r="64" spans="10:12" ht="12.75">
      <c r="J64" s="91"/>
      <c r="K64" s="91"/>
      <c r="L64" s="91"/>
    </row>
    <row r="65" spans="10:12" ht="12.75">
      <c r="J65" s="91"/>
      <c r="K65" s="91"/>
      <c r="L65" s="91"/>
    </row>
    <row r="66" spans="10:12" ht="12.75">
      <c r="J66" s="91"/>
      <c r="K66" s="91"/>
      <c r="L66" s="91"/>
    </row>
    <row r="67" spans="10:12" ht="12.75">
      <c r="J67" s="91"/>
      <c r="K67" s="91"/>
      <c r="L67" s="91"/>
    </row>
    <row r="68" spans="10:12" ht="12.75">
      <c r="J68" s="91"/>
      <c r="K68" s="91"/>
      <c r="L68" s="91"/>
    </row>
    <row r="69" spans="10:12" ht="12.75">
      <c r="J69" s="91"/>
      <c r="K69" s="91"/>
      <c r="L69" s="91"/>
    </row>
    <row r="70" spans="10:12" ht="12.75">
      <c r="J70" s="91"/>
      <c r="K70" s="91"/>
      <c r="L70" s="91"/>
    </row>
    <row r="71" spans="10:12" ht="12.75">
      <c r="J71" s="91"/>
      <c r="K71" s="91"/>
      <c r="L71" s="91"/>
    </row>
    <row r="72" spans="10:12" ht="12.75">
      <c r="J72" s="91"/>
      <c r="K72" s="91"/>
      <c r="L72" s="91"/>
    </row>
    <row r="73" spans="10:12" ht="12.75">
      <c r="J73" s="91"/>
      <c r="K73" s="91"/>
      <c r="L73" s="91"/>
    </row>
    <row r="74" spans="10:12" ht="12.75">
      <c r="J74" s="91"/>
      <c r="K74" s="91"/>
      <c r="L74" s="91"/>
    </row>
    <row r="75" spans="10:12" ht="12.75">
      <c r="J75" s="91"/>
      <c r="K75" s="91"/>
      <c r="L75" s="91"/>
    </row>
    <row r="76" spans="10:12" ht="12.75">
      <c r="J76" s="91"/>
      <c r="K76" s="91"/>
      <c r="L76" s="91"/>
    </row>
    <row r="77" spans="10:12" ht="12.75">
      <c r="J77" s="91"/>
      <c r="K77" s="91"/>
      <c r="L77" s="91"/>
    </row>
    <row r="78" spans="10:12" ht="12.75">
      <c r="J78" s="91"/>
      <c r="K78" s="91"/>
      <c r="L78" s="91"/>
    </row>
    <row r="79" spans="10:12" ht="12.75">
      <c r="J79" s="91"/>
      <c r="K79" s="91"/>
      <c r="L79" s="91"/>
    </row>
    <row r="80" spans="10:12" ht="12.75">
      <c r="J80" s="91"/>
      <c r="K80" s="91"/>
      <c r="L80" s="91"/>
    </row>
    <row r="81" spans="10:12" ht="12.75">
      <c r="J81" s="91"/>
      <c r="K81" s="91"/>
      <c r="L81" s="91"/>
    </row>
    <row r="82" spans="10:12" ht="12.75">
      <c r="J82" s="91"/>
      <c r="K82" s="91"/>
      <c r="L82" s="91"/>
    </row>
    <row r="83" spans="10:12" ht="12.75">
      <c r="J83" s="91"/>
      <c r="K83" s="91"/>
      <c r="L83" s="91"/>
    </row>
    <row r="84" spans="10:12" ht="12.75">
      <c r="J84" s="91"/>
      <c r="K84" s="91"/>
      <c r="L84" s="91"/>
    </row>
    <row r="85" spans="10:12" ht="12.75">
      <c r="J85" s="91"/>
      <c r="K85" s="91"/>
      <c r="L85" s="91"/>
    </row>
    <row r="86" spans="10:12" ht="12.75">
      <c r="J86" s="91"/>
      <c r="K86" s="91"/>
      <c r="L86" s="91"/>
    </row>
    <row r="87" spans="10:12" ht="12.75">
      <c r="J87" s="91"/>
      <c r="K87" s="91"/>
      <c r="L87" s="91"/>
    </row>
    <row r="88" spans="10:12" ht="12.75">
      <c r="J88" s="91"/>
      <c r="K88" s="91"/>
      <c r="L88" s="91"/>
    </row>
    <row r="89" spans="10:12" ht="12.75">
      <c r="J89" s="91"/>
      <c r="K89" s="91"/>
      <c r="L89" s="91"/>
    </row>
    <row r="90" spans="10:12" ht="12.75">
      <c r="J90" s="91"/>
      <c r="K90" s="91"/>
      <c r="L90" s="91"/>
    </row>
    <row r="91" spans="10:12" ht="12.75">
      <c r="J91" s="91"/>
      <c r="K91" s="91"/>
      <c r="L91" s="91"/>
    </row>
    <row r="92" spans="10:12" ht="12.75">
      <c r="J92" s="91"/>
      <c r="K92" s="91"/>
      <c r="L92" s="91"/>
    </row>
  </sheetData>
  <sheetProtection/>
  <mergeCells count="58">
    <mergeCell ref="C20:E20"/>
    <mergeCell ref="C2:H2"/>
    <mergeCell ref="C3:E3"/>
    <mergeCell ref="C4:E4"/>
    <mergeCell ref="C5:E5"/>
    <mergeCell ref="C6:E6"/>
    <mergeCell ref="C7:E7"/>
    <mergeCell ref="C15:E15"/>
    <mergeCell ref="C18:H18"/>
    <mergeCell ref="C8:E8"/>
    <mergeCell ref="C9:E9"/>
    <mergeCell ref="C10:E10"/>
    <mergeCell ref="C12:E12"/>
    <mergeCell ref="C11:E11"/>
    <mergeCell ref="C19:E19"/>
    <mergeCell ref="C13:E13"/>
    <mergeCell ref="C28:E28"/>
    <mergeCell ref="C21:E21"/>
    <mergeCell ref="C22:E22"/>
    <mergeCell ref="C23:E23"/>
    <mergeCell ref="C24:E24"/>
    <mergeCell ref="C14:E14"/>
    <mergeCell ref="C25:E25"/>
    <mergeCell ref="C26:E26"/>
    <mergeCell ref="C27:E27"/>
    <mergeCell ref="C37:E37"/>
    <mergeCell ref="C38:E38"/>
    <mergeCell ref="C29:E29"/>
    <mergeCell ref="C33:E33"/>
    <mergeCell ref="C31:E31"/>
    <mergeCell ref="C32:E32"/>
    <mergeCell ref="C30:E30"/>
    <mergeCell ref="C47:E47"/>
    <mergeCell ref="C48:E48"/>
    <mergeCell ref="C39:E39"/>
    <mergeCell ref="C44:H44"/>
    <mergeCell ref="C45:E45"/>
    <mergeCell ref="C40:E40"/>
    <mergeCell ref="C53:E53"/>
    <mergeCell ref="C54:E54"/>
    <mergeCell ref="J41:K41"/>
    <mergeCell ref="J32:K32"/>
    <mergeCell ref="C55:E55"/>
    <mergeCell ref="C46:E46"/>
    <mergeCell ref="C50:E50"/>
    <mergeCell ref="C51:E51"/>
    <mergeCell ref="C49:E49"/>
    <mergeCell ref="C41:E41"/>
    <mergeCell ref="J57:K57"/>
    <mergeCell ref="J54:K54"/>
    <mergeCell ref="J56:K56"/>
    <mergeCell ref="J53:K53"/>
    <mergeCell ref="J14:K14"/>
    <mergeCell ref="C56:H56"/>
    <mergeCell ref="J31:K31"/>
    <mergeCell ref="C42:E42"/>
    <mergeCell ref="C52:E52"/>
    <mergeCell ref="C36:H3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4" customWidth="1"/>
    <col min="6" max="6" width="12.140625" style="4" customWidth="1"/>
    <col min="7" max="7" width="3.00390625" style="4" customWidth="1"/>
    <col min="8" max="8" width="12.140625" style="4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51" customFormat="1" ht="15">
      <c r="B2" s="451">
        <v>8</v>
      </c>
      <c r="C2" s="733" t="s">
        <v>41</v>
      </c>
      <c r="D2" s="733"/>
      <c r="E2" s="733"/>
      <c r="F2" s="733"/>
      <c r="G2" s="733"/>
      <c r="H2" s="733"/>
    </row>
    <row r="3" spans="3:10" ht="12.75">
      <c r="C3" s="728"/>
      <c r="D3" s="728"/>
      <c r="E3" s="728"/>
      <c r="F3" s="420" t="str">
        <f>'Активи и пасиви за продажба'!E4</f>
        <v>2012 г.</v>
      </c>
      <c r="G3" s="110"/>
      <c r="H3" s="420" t="str">
        <f>'Активи и пасиви за продажба'!G4</f>
        <v>2011 г.</v>
      </c>
      <c r="J3" s="445" t="s">
        <v>284</v>
      </c>
    </row>
    <row r="4" spans="3:10" ht="12.75">
      <c r="C4" s="727" t="s">
        <v>433</v>
      </c>
      <c r="D4" s="727"/>
      <c r="E4" s="727"/>
      <c r="F4" s="111">
        <v>0</v>
      </c>
      <c r="G4" s="111"/>
      <c r="H4" s="111">
        <v>0</v>
      </c>
      <c r="J4" s="445" t="s">
        <v>406</v>
      </c>
    </row>
    <row r="5" spans="3:18" ht="24.75" customHeight="1">
      <c r="C5" s="743" t="s">
        <v>434</v>
      </c>
      <c r="D5" s="743"/>
      <c r="E5" s="743"/>
      <c r="F5" s="111">
        <v>61</v>
      </c>
      <c r="G5" s="111"/>
      <c r="H5" s="111">
        <v>54</v>
      </c>
      <c r="P5" s="476"/>
      <c r="Q5" s="476"/>
      <c r="R5" s="476"/>
    </row>
    <row r="6" spans="3:19" ht="12.75">
      <c r="C6" s="727" t="s">
        <v>272</v>
      </c>
      <c r="D6" s="727"/>
      <c r="E6" s="727"/>
      <c r="F6" s="111">
        <v>0</v>
      </c>
      <c r="G6" s="111"/>
      <c r="H6" s="111">
        <v>5</v>
      </c>
      <c r="P6" s="467"/>
      <c r="Q6" s="477"/>
      <c r="R6" s="477"/>
      <c r="S6" s="477"/>
    </row>
    <row r="7" spans="3:21" ht="15">
      <c r="C7" s="727" t="s">
        <v>436</v>
      </c>
      <c r="D7" s="727"/>
      <c r="E7" s="727"/>
      <c r="F7" s="111">
        <v>0</v>
      </c>
      <c r="G7" s="111"/>
      <c r="H7" s="111">
        <v>0</v>
      </c>
      <c r="J7" s="91"/>
      <c r="K7" s="91"/>
      <c r="L7" s="91"/>
      <c r="Q7" s="248"/>
      <c r="R7" s="248"/>
      <c r="S7" s="232"/>
      <c r="T7" s="233"/>
      <c r="U7" s="232"/>
    </row>
    <row r="8" spans="3:21" ht="15">
      <c r="C8" s="727" t="s">
        <v>158</v>
      </c>
      <c r="D8" s="727"/>
      <c r="E8" s="727"/>
      <c r="F8" s="111">
        <v>358</v>
      </c>
      <c r="G8" s="111"/>
      <c r="H8" s="111">
        <v>593</v>
      </c>
      <c r="J8" s="742" t="s">
        <v>368</v>
      </c>
      <c r="K8" s="742"/>
      <c r="L8" s="91"/>
      <c r="Q8" s="248"/>
      <c r="R8" s="248"/>
      <c r="S8" s="232"/>
      <c r="T8" s="233"/>
      <c r="U8" s="232"/>
    </row>
    <row r="9" spans="3:21" ht="13.5" thickBot="1">
      <c r="C9" s="728"/>
      <c r="D9" s="728"/>
      <c r="E9" s="728"/>
      <c r="F9" s="113">
        <f>SUM(F4:F8)</f>
        <v>419</v>
      </c>
      <c r="G9" s="114"/>
      <c r="H9" s="113">
        <f>SUM(H4:H8)</f>
        <v>652</v>
      </c>
      <c r="J9" s="460">
        <f>F9-ОПР!F27</f>
        <v>0</v>
      </c>
      <c r="K9" s="460"/>
      <c r="L9" s="460">
        <f>H9-ОПР!H27</f>
        <v>0</v>
      </c>
      <c r="M9" s="459" t="s">
        <v>428</v>
      </c>
      <c r="Q9" s="491"/>
      <c r="S9" s="491"/>
      <c r="U9" s="491"/>
    </row>
    <row r="10" spans="3:21" ht="13.5" thickTop="1">
      <c r="C10" s="57"/>
      <c r="D10" s="57"/>
      <c r="E10" s="57"/>
      <c r="F10" s="114"/>
      <c r="G10" s="114"/>
      <c r="H10" s="114"/>
      <c r="J10" s="461"/>
      <c r="K10" s="461"/>
      <c r="L10" s="416"/>
      <c r="M10" s="422"/>
      <c r="S10" s="490"/>
      <c r="U10" s="490"/>
    </row>
    <row r="11" spans="3:13" ht="12.75">
      <c r="C11" s="57"/>
      <c r="D11" s="57"/>
      <c r="E11" s="57"/>
      <c r="F11" s="114"/>
      <c r="G11" s="114"/>
      <c r="H11" s="114"/>
      <c r="J11" s="461"/>
      <c r="K11" s="461"/>
      <c r="L11" s="416"/>
      <c r="M11" s="422"/>
    </row>
    <row r="12" spans="2:19" ht="15">
      <c r="B12" s="451">
        <v>9</v>
      </c>
      <c r="C12" s="733" t="s">
        <v>157</v>
      </c>
      <c r="D12" s="733"/>
      <c r="E12" s="733"/>
      <c r="F12" s="733"/>
      <c r="G12" s="733"/>
      <c r="H12" s="733"/>
      <c r="J12" s="416"/>
      <c r="K12" s="416"/>
      <c r="L12" s="416"/>
      <c r="M12" s="422"/>
      <c r="S12" s="232"/>
    </row>
    <row r="13" spans="3:19" ht="15">
      <c r="C13" s="728"/>
      <c r="D13" s="728"/>
      <c r="E13" s="728"/>
      <c r="F13" s="420" t="str">
        <f>F3</f>
        <v>2012 г.</v>
      </c>
      <c r="G13" s="110"/>
      <c r="H13" s="420" t="str">
        <f>H3</f>
        <v>2011 г.</v>
      </c>
      <c r="J13" s="416"/>
      <c r="K13" s="417"/>
      <c r="L13" s="416"/>
      <c r="M13" s="422"/>
      <c r="S13" s="232"/>
    </row>
    <row r="14" spans="3:13" ht="12.75">
      <c r="C14" s="727" t="s">
        <v>435</v>
      </c>
      <c r="D14" s="727"/>
      <c r="E14" s="727"/>
      <c r="F14" s="111">
        <v>23</v>
      </c>
      <c r="G14" s="111"/>
      <c r="H14" s="111">
        <v>29</v>
      </c>
      <c r="J14" s="416"/>
      <c r="K14" s="417"/>
      <c r="L14" s="416"/>
      <c r="M14" s="422"/>
    </row>
    <row r="15" spans="3:13" ht="23.25" customHeight="1">
      <c r="C15" s="743" t="s">
        <v>434</v>
      </c>
      <c r="D15" s="743"/>
      <c r="E15" s="743"/>
      <c r="F15" s="111">
        <v>210</v>
      </c>
      <c r="G15" s="111"/>
      <c r="H15" s="111">
        <v>74</v>
      </c>
      <c r="J15" s="416"/>
      <c r="K15" s="417"/>
      <c r="L15" s="416"/>
      <c r="M15" s="422"/>
    </row>
    <row r="16" spans="3:13" ht="12.75">
      <c r="C16" s="727" t="s">
        <v>481</v>
      </c>
      <c r="D16" s="727"/>
      <c r="E16" s="727"/>
      <c r="F16" s="111">
        <v>0</v>
      </c>
      <c r="G16" s="111"/>
      <c r="H16" s="111">
        <v>0</v>
      </c>
      <c r="J16" s="416"/>
      <c r="K16" s="417"/>
      <c r="L16" s="416"/>
      <c r="M16" s="422"/>
    </row>
    <row r="17" spans="3:13" ht="12.75">
      <c r="C17" s="727" t="s">
        <v>158</v>
      </c>
      <c r="D17" s="727"/>
      <c r="E17" s="727"/>
      <c r="F17" s="111"/>
      <c r="G17" s="111"/>
      <c r="H17" s="111"/>
      <c r="J17" s="740" t="s">
        <v>368</v>
      </c>
      <c r="K17" s="740"/>
      <c r="L17" s="416"/>
      <c r="M17" s="422"/>
    </row>
    <row r="18" spans="3:13" ht="13.5" thickBot="1">
      <c r="C18" s="728"/>
      <c r="D18" s="728"/>
      <c r="E18" s="728"/>
      <c r="F18" s="113">
        <f>SUM(F14:F17)</f>
        <v>233</v>
      </c>
      <c r="G18" s="114"/>
      <c r="H18" s="113">
        <f>SUM(H14:H17)</f>
        <v>103</v>
      </c>
      <c r="J18" s="460">
        <f>F18--ОПР!F28</f>
        <v>0</v>
      </c>
      <c r="K18" s="460"/>
      <c r="L18" s="460">
        <f>H18--ОПР!H28</f>
        <v>0</v>
      </c>
      <c r="M18" s="459" t="s">
        <v>428</v>
      </c>
    </row>
    <row r="19" spans="3:13" ht="13.5" thickTop="1">
      <c r="C19" s="57"/>
      <c r="D19" s="57"/>
      <c r="E19" s="57"/>
      <c r="F19" s="114"/>
      <c r="G19" s="114"/>
      <c r="H19" s="114"/>
      <c r="J19" s="461"/>
      <c r="K19" s="461"/>
      <c r="L19" s="416"/>
      <c r="M19" s="422"/>
    </row>
    <row r="20" spans="3:13" ht="12.75">
      <c r="C20" s="57"/>
      <c r="D20" s="57"/>
      <c r="E20" s="57"/>
      <c r="F20" s="114"/>
      <c r="G20" s="114"/>
      <c r="H20" s="114"/>
      <c r="J20" s="461"/>
      <c r="K20" s="461"/>
      <c r="L20" s="416"/>
      <c r="M20" s="422"/>
    </row>
    <row r="21" spans="10:13" ht="12.75">
      <c r="J21" s="740" t="s">
        <v>368</v>
      </c>
      <c r="K21" s="740"/>
      <c r="L21" s="416"/>
      <c r="M21" s="422"/>
    </row>
    <row r="22" spans="10:13" ht="12.75">
      <c r="J22" s="416"/>
      <c r="K22" s="416"/>
      <c r="L22" s="416"/>
      <c r="M22" s="422"/>
    </row>
    <row r="23" spans="10:13" ht="12.75">
      <c r="J23" s="416"/>
      <c r="K23" s="416"/>
      <c r="L23" s="416"/>
      <c r="M23" s="422"/>
    </row>
    <row r="24" spans="10:13" ht="12.75">
      <c r="J24" s="416"/>
      <c r="K24" s="416"/>
      <c r="L24" s="416"/>
      <c r="M24" s="422"/>
    </row>
    <row r="25" spans="10:13" ht="12.75">
      <c r="J25" s="416"/>
      <c r="K25" s="416"/>
      <c r="L25" s="416"/>
      <c r="M25" s="422"/>
    </row>
    <row r="26" spans="10:12" ht="12.75">
      <c r="J26" s="91"/>
      <c r="K26" s="91"/>
      <c r="L26" s="91"/>
    </row>
    <row r="27" spans="10:12" ht="12.75">
      <c r="J27" s="91"/>
      <c r="K27" s="91"/>
      <c r="L27" s="91"/>
    </row>
    <row r="28" spans="10:12" ht="12.75">
      <c r="J28" s="91"/>
      <c r="K28" s="91"/>
      <c r="L28" s="91"/>
    </row>
    <row r="29" spans="10:12" ht="12.75">
      <c r="J29" s="91"/>
      <c r="K29" s="91"/>
      <c r="L29" s="91"/>
    </row>
    <row r="30" spans="10:12" ht="12.75">
      <c r="J30" s="91"/>
      <c r="K30" s="91"/>
      <c r="L30" s="91"/>
    </row>
    <row r="31" spans="10:12" ht="12.75">
      <c r="J31" s="91"/>
      <c r="K31" s="91"/>
      <c r="L31" s="91"/>
    </row>
    <row r="32" spans="10:12" ht="12.75">
      <c r="J32" s="91"/>
      <c r="K32" s="91"/>
      <c r="L32" s="91"/>
    </row>
    <row r="33" spans="10:12" ht="12.75">
      <c r="J33" s="91"/>
      <c r="K33" s="91"/>
      <c r="L33" s="91"/>
    </row>
    <row r="34" spans="10:12" ht="12.75">
      <c r="J34" s="91"/>
      <c r="K34" s="91"/>
      <c r="L34" s="91"/>
    </row>
    <row r="35" spans="10:12" ht="12.75">
      <c r="J35" s="91"/>
      <c r="K35" s="91"/>
      <c r="L35" s="91"/>
    </row>
    <row r="36" spans="10:12" ht="12.75">
      <c r="J36" s="91"/>
      <c r="K36" s="91"/>
      <c r="L36" s="91"/>
    </row>
    <row r="37" spans="10:12" ht="12.75">
      <c r="J37" s="91"/>
      <c r="K37" s="91"/>
      <c r="L37" s="91"/>
    </row>
    <row r="38" spans="10:12" ht="12.75">
      <c r="J38" s="91"/>
      <c r="K38" s="91"/>
      <c r="L38" s="91"/>
    </row>
    <row r="39" spans="10:12" ht="12.75">
      <c r="J39" s="91"/>
      <c r="K39" s="91"/>
      <c r="L39" s="91"/>
    </row>
    <row r="40" spans="10:12" ht="12.75">
      <c r="J40" s="91"/>
      <c r="K40" s="91"/>
      <c r="L40" s="91"/>
    </row>
    <row r="41" spans="10:12" ht="12.75">
      <c r="J41" s="91"/>
      <c r="K41" s="91"/>
      <c r="L41" s="91"/>
    </row>
    <row r="42" spans="10:12" ht="12.75">
      <c r="J42" s="91"/>
      <c r="K42" s="91"/>
      <c r="L42" s="91"/>
    </row>
    <row r="43" spans="10:12" ht="12.75">
      <c r="J43" s="91"/>
      <c r="K43" s="91"/>
      <c r="L43" s="91"/>
    </row>
    <row r="44" spans="10:12" ht="12.75">
      <c r="J44" s="91"/>
      <c r="K44" s="91"/>
      <c r="L44" s="91"/>
    </row>
    <row r="45" spans="10:12" ht="12.75">
      <c r="J45" s="91"/>
      <c r="K45" s="91"/>
      <c r="L45" s="91"/>
    </row>
    <row r="46" spans="10:12" ht="12.75">
      <c r="J46" s="91"/>
      <c r="K46" s="91"/>
      <c r="L46" s="91"/>
    </row>
    <row r="47" spans="10:12" ht="12.75">
      <c r="J47" s="91"/>
      <c r="K47" s="91"/>
      <c r="L47" s="91"/>
    </row>
    <row r="48" spans="10:12" ht="12.75">
      <c r="J48" s="91"/>
      <c r="K48" s="91"/>
      <c r="L48" s="91"/>
    </row>
    <row r="49" spans="10:12" ht="12.75">
      <c r="J49" s="91"/>
      <c r="K49" s="91"/>
      <c r="L49" s="91"/>
    </row>
    <row r="50" spans="10:12" ht="12.75">
      <c r="J50" s="91"/>
      <c r="K50" s="91"/>
      <c r="L50" s="91"/>
    </row>
    <row r="51" spans="10:12" ht="12.75">
      <c r="J51" s="91"/>
      <c r="K51" s="91"/>
      <c r="L51" s="91"/>
    </row>
    <row r="52" spans="10:12" ht="12.75">
      <c r="J52" s="91"/>
      <c r="K52" s="91"/>
      <c r="L52" s="91"/>
    </row>
    <row r="53" spans="10:12" ht="12.75">
      <c r="J53" s="91"/>
      <c r="K53" s="91"/>
      <c r="L53" s="91"/>
    </row>
    <row r="54" spans="10:12" ht="12.75">
      <c r="J54" s="91"/>
      <c r="K54" s="91"/>
      <c r="L54" s="91"/>
    </row>
    <row r="55" spans="10:12" ht="12.75">
      <c r="J55" s="91"/>
      <c r="K55" s="91"/>
      <c r="L55" s="91"/>
    </row>
    <row r="56" spans="10:12" ht="12.75">
      <c r="J56" s="91"/>
      <c r="K56" s="91"/>
      <c r="L56" s="91"/>
    </row>
  </sheetData>
  <sheetProtection/>
  <mergeCells count="18"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  <mergeCell ref="C13:E13"/>
    <mergeCell ref="C14:E14"/>
    <mergeCell ref="J21:K21"/>
    <mergeCell ref="C17:E17"/>
    <mergeCell ref="J17:K17"/>
    <mergeCell ref="C18:E18"/>
    <mergeCell ref="C15:E15"/>
    <mergeCell ref="C16:E1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5">
      <c r="B1" s="671" t="s">
        <v>72</v>
      </c>
      <c r="C1" s="671"/>
      <c r="D1" s="671"/>
      <c r="E1" s="671"/>
      <c r="F1" s="671"/>
      <c r="G1" s="671"/>
      <c r="H1" s="671"/>
      <c r="I1" s="671"/>
    </row>
    <row r="2" spans="2:9" ht="51">
      <c r="B2" s="104" t="s">
        <v>205</v>
      </c>
      <c r="C2" s="104" t="s">
        <v>206</v>
      </c>
      <c r="D2" s="104" t="s">
        <v>207</v>
      </c>
      <c r="E2" s="104" t="s">
        <v>208</v>
      </c>
      <c r="F2" s="104" t="s">
        <v>209</v>
      </c>
      <c r="G2" s="104" t="s">
        <v>210</v>
      </c>
      <c r="H2" s="104" t="s">
        <v>211</v>
      </c>
      <c r="I2" s="104" t="s">
        <v>212</v>
      </c>
    </row>
    <row r="3" spans="2:9" ht="12.75">
      <c r="B3" s="4" t="s">
        <v>213</v>
      </c>
      <c r="C3" s="18"/>
      <c r="D3" s="18"/>
      <c r="E3" s="18"/>
      <c r="F3" s="18"/>
      <c r="G3" s="18"/>
      <c r="H3" s="18"/>
      <c r="I3" s="18"/>
    </row>
    <row r="4" spans="2:9" ht="12.75">
      <c r="B4" s="4" t="s">
        <v>214</v>
      </c>
      <c r="C4" s="18"/>
      <c r="D4" s="18"/>
      <c r="E4" s="18"/>
      <c r="F4" s="18"/>
      <c r="G4" s="18"/>
      <c r="H4" s="18"/>
      <c r="I4" s="18"/>
    </row>
    <row r="5" spans="2:9" ht="12.75">
      <c r="B5" s="105"/>
      <c r="C5" s="106"/>
      <c r="D5" s="106"/>
      <c r="E5" s="106"/>
      <c r="F5" s="106"/>
      <c r="G5" s="106"/>
      <c r="H5" s="106"/>
      <c r="I5" s="106"/>
    </row>
    <row r="6" spans="2:9" ht="12.75">
      <c r="B6" s="4"/>
      <c r="C6" s="18"/>
      <c r="D6" s="18"/>
      <c r="E6" s="18"/>
      <c r="F6" s="18"/>
      <c r="G6" s="18"/>
      <c r="H6" s="18"/>
      <c r="I6" s="18"/>
    </row>
    <row r="7" spans="2:9" ht="12.75">
      <c r="B7" s="4"/>
      <c r="C7" s="18"/>
      <c r="D7" s="18"/>
      <c r="E7" s="18"/>
      <c r="F7" s="18"/>
      <c r="G7" s="18"/>
      <c r="H7" s="18"/>
      <c r="I7" s="18"/>
    </row>
    <row r="8" spans="2:9" ht="12.75">
      <c r="B8" s="4"/>
      <c r="C8" s="18"/>
      <c r="D8" s="18"/>
      <c r="E8" s="18"/>
      <c r="F8" s="18"/>
      <c r="G8" s="18"/>
      <c r="H8" s="18"/>
      <c r="I8" s="18"/>
    </row>
    <row r="9" spans="2:9" ht="12.75">
      <c r="B9" s="4"/>
      <c r="C9" s="18"/>
      <c r="D9" s="18"/>
      <c r="E9" s="18"/>
      <c r="F9" s="18"/>
      <c r="G9" s="18"/>
      <c r="H9" s="18"/>
      <c r="I9" s="18"/>
    </row>
    <row r="10" spans="2:9" ht="12.75">
      <c r="B10" s="4"/>
      <c r="C10" s="18"/>
      <c r="D10" s="18"/>
      <c r="E10" s="18"/>
      <c r="F10" s="18"/>
      <c r="G10" s="18"/>
      <c r="H10" s="18"/>
      <c r="I10" s="18"/>
    </row>
    <row r="11" spans="2:9" ht="12.75">
      <c r="B11" s="4"/>
      <c r="C11" s="18"/>
      <c r="D11" s="18"/>
      <c r="E11" s="18"/>
      <c r="F11" s="18"/>
      <c r="G11" s="18"/>
      <c r="H11" s="18"/>
      <c r="I11" s="18"/>
    </row>
    <row r="12" spans="2:9" ht="12.75">
      <c r="B12" s="4"/>
      <c r="C12" s="18"/>
      <c r="D12" s="18"/>
      <c r="E12" s="18"/>
      <c r="F12" s="18"/>
      <c r="G12" s="18"/>
      <c r="H12" s="18"/>
      <c r="I12" s="18"/>
    </row>
    <row r="13" spans="2:9" ht="12.75">
      <c r="B13" s="4"/>
      <c r="C13" s="18"/>
      <c r="D13" s="18"/>
      <c r="E13" s="18"/>
      <c r="F13" s="18"/>
      <c r="G13" s="18"/>
      <c r="H13" s="18"/>
      <c r="I13" s="18"/>
    </row>
    <row r="14" spans="2:9" ht="26.25">
      <c r="B14" s="107" t="s">
        <v>215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</row>
    <row r="15" spans="6:8" ht="15.75">
      <c r="F15" s="109"/>
      <c r="G15" s="109"/>
      <c r="H15" s="10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P110"/>
  <sheetViews>
    <sheetView view="pageBreakPreview" zoomScaleSheetLayoutView="100" zoomScalePageLayoutView="0" workbookViewId="0" topLeftCell="A16">
      <selection activeCell="F43" sqref="F43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492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6">
        <v>24</v>
      </c>
      <c r="C2" s="744" t="s">
        <v>500</v>
      </c>
      <c r="D2" s="744"/>
      <c r="E2" s="744"/>
      <c r="F2" s="744"/>
      <c r="G2" s="744"/>
      <c r="H2" s="744"/>
      <c r="I2" s="744"/>
      <c r="J2" s="744"/>
    </row>
    <row r="4" spans="3:13" ht="39" thickBot="1">
      <c r="C4" s="50"/>
      <c r="D4" s="51"/>
      <c r="F4" s="567" t="s">
        <v>202</v>
      </c>
      <c r="G4" s="97"/>
      <c r="H4" s="567" t="s">
        <v>201</v>
      </c>
      <c r="I4" s="97"/>
      <c r="J4" s="567" t="s">
        <v>296</v>
      </c>
      <c r="L4" s="96" t="s">
        <v>484</v>
      </c>
      <c r="M4" s="636"/>
    </row>
    <row r="5" spans="3:10" ht="12.75">
      <c r="C5" s="98" t="s">
        <v>297</v>
      </c>
      <c r="D5" s="51"/>
      <c r="F5" s="54"/>
      <c r="G5" s="99"/>
      <c r="H5" s="99"/>
      <c r="I5" s="99"/>
      <c r="J5" s="99"/>
    </row>
    <row r="6" spans="3:14" ht="12.75">
      <c r="C6" s="50"/>
      <c r="D6" s="51"/>
      <c r="F6" s="54"/>
      <c r="G6" s="99"/>
      <c r="H6" s="99"/>
      <c r="I6" s="99"/>
      <c r="J6" s="99"/>
      <c r="N6" s="445" t="s">
        <v>284</v>
      </c>
    </row>
    <row r="7" spans="3:14" ht="12.75">
      <c r="C7" s="100" t="s">
        <v>298</v>
      </c>
      <c r="D7" s="51"/>
      <c r="F7" s="54"/>
      <c r="G7" s="99"/>
      <c r="H7" s="99"/>
      <c r="I7" s="99"/>
      <c r="J7" s="99"/>
      <c r="N7" s="445" t="s">
        <v>406</v>
      </c>
    </row>
    <row r="8" spans="3:13" ht="12.75">
      <c r="C8" s="50"/>
      <c r="D8" s="51"/>
      <c r="E8" s="492" t="str">
        <f>'Фин Pазх и прих'!F3</f>
        <v>2012 г.</v>
      </c>
      <c r="F8" s="559">
        <v>0</v>
      </c>
      <c r="G8" s="560"/>
      <c r="H8" s="560">
        <v>0</v>
      </c>
      <c r="I8" s="560"/>
      <c r="J8" s="560">
        <v>0</v>
      </c>
      <c r="K8" s="91"/>
      <c r="L8" s="91">
        <v>0</v>
      </c>
      <c r="M8" s="91"/>
    </row>
    <row r="9" spans="3:13" ht="12.75">
      <c r="C9" s="50"/>
      <c r="D9" s="51"/>
      <c r="E9" s="492" t="str">
        <f>'Фин Pазх и прих'!H3</f>
        <v>2011 г.</v>
      </c>
      <c r="F9" s="559">
        <v>0</v>
      </c>
      <c r="G9" s="560"/>
      <c r="H9" s="560">
        <v>0</v>
      </c>
      <c r="I9" s="560"/>
      <c r="J9" s="560">
        <v>0</v>
      </c>
      <c r="K9" s="91"/>
      <c r="L9" s="91">
        <v>0</v>
      </c>
      <c r="M9" s="91"/>
    </row>
    <row r="10" spans="3:13" ht="12.75">
      <c r="C10" s="50"/>
      <c r="D10" s="51"/>
      <c r="F10" s="561"/>
      <c r="G10" s="562"/>
      <c r="H10" s="562"/>
      <c r="I10" s="562"/>
      <c r="J10" s="562"/>
      <c r="K10" s="91"/>
      <c r="L10" s="91"/>
      <c r="M10" s="91"/>
    </row>
    <row r="11" spans="3:13" ht="12.75">
      <c r="C11" s="101" t="s">
        <v>482</v>
      </c>
      <c r="D11" s="51"/>
      <c r="F11" s="561"/>
      <c r="G11" s="562"/>
      <c r="H11" s="562"/>
      <c r="I11" s="562"/>
      <c r="J11" s="562"/>
      <c r="K11" s="91"/>
      <c r="L11" s="91"/>
      <c r="M11" s="91"/>
    </row>
    <row r="12" spans="3:13" ht="12.75">
      <c r="C12" s="50" t="s">
        <v>483</v>
      </c>
      <c r="D12" s="51"/>
      <c r="E12" s="492" t="str">
        <f>E8</f>
        <v>2012 г.</v>
      </c>
      <c r="F12" s="559">
        <v>0</v>
      </c>
      <c r="G12" s="560"/>
      <c r="H12" s="560">
        <v>0</v>
      </c>
      <c r="I12" s="560"/>
      <c r="J12" s="560">
        <v>0</v>
      </c>
      <c r="K12" s="91"/>
      <c r="L12" s="91">
        <v>0</v>
      </c>
      <c r="M12" s="91"/>
    </row>
    <row r="13" spans="3:13" ht="12.75">
      <c r="C13" s="50"/>
      <c r="D13" s="51"/>
      <c r="E13" s="492" t="str">
        <f>E9</f>
        <v>2011 г.</v>
      </c>
      <c r="F13" s="559">
        <v>0</v>
      </c>
      <c r="G13" s="560"/>
      <c r="H13" s="560">
        <v>0</v>
      </c>
      <c r="I13" s="560"/>
      <c r="J13" s="560">
        <v>0</v>
      </c>
      <c r="K13" s="91"/>
      <c r="L13" s="91">
        <v>0</v>
      </c>
      <c r="M13" s="91"/>
    </row>
    <row r="14" spans="3:16" ht="15">
      <c r="C14" s="50"/>
      <c r="D14" s="51"/>
      <c r="F14" s="561"/>
      <c r="G14" s="562"/>
      <c r="H14" s="562"/>
      <c r="I14" s="562">
        <v>0</v>
      </c>
      <c r="J14" s="562"/>
      <c r="K14" s="91"/>
      <c r="L14" s="91"/>
      <c r="M14" s="91"/>
      <c r="N14" s="248"/>
      <c r="O14" s="246"/>
      <c r="P14" s="246"/>
    </row>
    <row r="15" spans="3:16" ht="15">
      <c r="C15" s="100" t="s">
        <v>299</v>
      </c>
      <c r="D15" s="51"/>
      <c r="F15" s="561"/>
      <c r="G15" s="562"/>
      <c r="H15" s="562"/>
      <c r="I15" s="562"/>
      <c r="J15" s="562"/>
      <c r="K15" s="91"/>
      <c r="L15" s="91"/>
      <c r="M15" s="91"/>
      <c r="N15" s="248"/>
      <c r="O15" s="246"/>
      <c r="P15" s="246"/>
    </row>
    <row r="16" spans="3:16" ht="15">
      <c r="C16" s="469" t="s">
        <v>461</v>
      </c>
      <c r="D16" s="51"/>
      <c r="E16" s="492" t="str">
        <f>E12</f>
        <v>2012 г.</v>
      </c>
      <c r="F16" s="559">
        <v>0</v>
      </c>
      <c r="G16" s="560"/>
      <c r="H16" s="560">
        <v>0</v>
      </c>
      <c r="I16" s="560"/>
      <c r="J16" s="560">
        <v>0</v>
      </c>
      <c r="K16" s="91"/>
      <c r="L16" s="91">
        <v>0</v>
      </c>
      <c r="M16" s="91"/>
      <c r="N16" s="248"/>
      <c r="O16" s="232"/>
      <c r="P16" s="232"/>
    </row>
    <row r="17" spans="3:16" ht="15">
      <c r="C17" s="469" t="s">
        <v>461</v>
      </c>
      <c r="D17" s="51"/>
      <c r="E17" s="492" t="str">
        <f>E13</f>
        <v>2011 г.</v>
      </c>
      <c r="F17" s="559">
        <v>0</v>
      </c>
      <c r="G17" s="560"/>
      <c r="H17" s="560">
        <v>0</v>
      </c>
      <c r="I17" s="560"/>
      <c r="J17" s="560">
        <v>0</v>
      </c>
      <c r="K17" s="91"/>
      <c r="L17" s="91">
        <v>0</v>
      </c>
      <c r="M17" s="91"/>
      <c r="N17" s="248"/>
      <c r="O17" s="232"/>
      <c r="P17" s="232"/>
    </row>
    <row r="18" spans="3:13" ht="12.75">
      <c r="C18" s="469" t="s">
        <v>463</v>
      </c>
      <c r="D18" s="51"/>
      <c r="E18" s="492" t="str">
        <f>$E$16</f>
        <v>2012 г.</v>
      </c>
      <c r="F18" s="559">
        <v>0</v>
      </c>
      <c r="G18" s="560"/>
      <c r="H18" s="560">
        <v>0</v>
      </c>
      <c r="I18" s="560"/>
      <c r="J18" s="560">
        <v>0</v>
      </c>
      <c r="K18" s="91"/>
      <c r="L18" s="91">
        <v>0</v>
      </c>
      <c r="M18" s="91"/>
    </row>
    <row r="19" spans="3:13" ht="12.75">
      <c r="C19" s="469" t="s">
        <v>463</v>
      </c>
      <c r="D19" s="51"/>
      <c r="E19" s="492" t="str">
        <f>$E$17</f>
        <v>2011 г.</v>
      </c>
      <c r="F19" s="559">
        <v>0</v>
      </c>
      <c r="G19" s="560"/>
      <c r="H19" s="560">
        <v>0</v>
      </c>
      <c r="I19" s="560"/>
      <c r="J19" s="560">
        <v>0</v>
      </c>
      <c r="K19" s="91"/>
      <c r="L19" s="91">
        <v>0</v>
      </c>
      <c r="M19" s="91"/>
    </row>
    <row r="20" spans="3:13" ht="12.75">
      <c r="C20" s="50"/>
      <c r="D20" s="51"/>
      <c r="F20" s="561"/>
      <c r="G20" s="562"/>
      <c r="H20" s="562"/>
      <c r="I20" s="562"/>
      <c r="J20" s="562"/>
      <c r="K20" s="91"/>
      <c r="L20" s="91"/>
      <c r="M20" s="91"/>
    </row>
    <row r="21" spans="3:13" ht="12.75">
      <c r="C21" s="100" t="s">
        <v>300</v>
      </c>
      <c r="D21" s="51"/>
      <c r="F21" s="561"/>
      <c r="G21" s="562"/>
      <c r="H21" s="562"/>
      <c r="I21" s="562"/>
      <c r="J21" s="562"/>
      <c r="K21" s="91"/>
      <c r="L21" s="91"/>
      <c r="M21" s="91"/>
    </row>
    <row r="22" spans="3:13" ht="12.75">
      <c r="C22" s="467" t="s">
        <v>464</v>
      </c>
      <c r="D22" s="51"/>
      <c r="E22" s="492" t="str">
        <f>$E$16</f>
        <v>2012 г.</v>
      </c>
      <c r="F22" s="559">
        <v>0</v>
      </c>
      <c r="G22" s="560"/>
      <c r="H22" s="560">
        <v>0</v>
      </c>
      <c r="I22" s="560"/>
      <c r="J22" s="560">
        <v>0</v>
      </c>
      <c r="K22" s="91"/>
      <c r="L22" s="91">
        <v>0</v>
      </c>
      <c r="M22" s="91"/>
    </row>
    <row r="23" spans="3:13" ht="12.75">
      <c r="C23" s="467" t="s">
        <v>464</v>
      </c>
      <c r="D23" s="51"/>
      <c r="E23" s="492" t="str">
        <f>$E$17</f>
        <v>2011 г.</v>
      </c>
      <c r="F23" s="559">
        <v>0</v>
      </c>
      <c r="G23" s="560"/>
      <c r="H23" s="560">
        <v>0</v>
      </c>
      <c r="I23" s="560"/>
      <c r="J23" s="560">
        <v>0</v>
      </c>
      <c r="K23" s="91"/>
      <c r="L23" s="91">
        <v>0</v>
      </c>
      <c r="M23" s="91"/>
    </row>
    <row r="24" spans="3:13" ht="12.75">
      <c r="C24" s="467" t="s">
        <v>465</v>
      </c>
      <c r="D24" s="51"/>
      <c r="E24" s="492" t="str">
        <f>$E$16</f>
        <v>2012 г.</v>
      </c>
      <c r="F24" s="559">
        <v>0</v>
      </c>
      <c r="G24" s="560"/>
      <c r="H24" s="560">
        <v>0</v>
      </c>
      <c r="I24" s="560"/>
      <c r="J24" s="560">
        <v>0</v>
      </c>
      <c r="K24" s="91"/>
      <c r="L24" s="91">
        <v>0</v>
      </c>
      <c r="M24" s="91"/>
    </row>
    <row r="25" spans="3:13" ht="12.75">
      <c r="C25" s="467" t="s">
        <v>465</v>
      </c>
      <c r="D25" s="51"/>
      <c r="E25" s="492" t="str">
        <f>$E$17</f>
        <v>2011 г.</v>
      </c>
      <c r="F25" s="559">
        <v>0</v>
      </c>
      <c r="G25" s="560"/>
      <c r="H25" s="560">
        <v>0</v>
      </c>
      <c r="I25" s="560"/>
      <c r="J25" s="560">
        <v>0</v>
      </c>
      <c r="K25" s="91"/>
      <c r="L25" s="91">
        <v>0</v>
      </c>
      <c r="M25" s="91"/>
    </row>
    <row r="26" spans="3:13" ht="12.75">
      <c r="C26" s="55"/>
      <c r="D26" s="51"/>
      <c r="F26" s="561"/>
      <c r="G26" s="562"/>
      <c r="H26" s="562"/>
      <c r="I26" s="562"/>
      <c r="J26" s="566"/>
      <c r="K26" s="91"/>
      <c r="L26" s="91"/>
      <c r="M26" s="91"/>
    </row>
    <row r="27" spans="3:13" ht="13.5" thickBot="1">
      <c r="C27" s="55"/>
      <c r="D27" s="51"/>
      <c r="E27" s="569" t="str">
        <f>E24</f>
        <v>2012 г.</v>
      </c>
      <c r="F27" s="561"/>
      <c r="G27" s="562"/>
      <c r="H27" s="562"/>
      <c r="I27" s="562"/>
      <c r="J27" s="482">
        <f>J8+J12+J16+J18+J22+J24</f>
        <v>0</v>
      </c>
      <c r="K27" s="91"/>
      <c r="L27" s="482">
        <f>L8+L12+L16+L18+L22+L24</f>
        <v>0</v>
      </c>
      <c r="M27" s="479"/>
    </row>
    <row r="28" spans="3:13" ht="14.25" thickBot="1" thickTop="1">
      <c r="C28" s="55"/>
      <c r="D28" s="51"/>
      <c r="E28" s="569" t="str">
        <f>E25</f>
        <v>2011 г.</v>
      </c>
      <c r="F28" s="561"/>
      <c r="G28" s="562"/>
      <c r="H28" s="562"/>
      <c r="I28" s="562"/>
      <c r="J28" s="482">
        <f>J9+J13+J17+J19+J23+J25</f>
        <v>0</v>
      </c>
      <c r="K28" s="91"/>
      <c r="L28" s="482">
        <f>L9+L13+L17+L19+L23+L25</f>
        <v>0</v>
      </c>
      <c r="M28" s="479"/>
    </row>
    <row r="29" spans="6:13" ht="13.5" thickTop="1">
      <c r="F29" s="91"/>
      <c r="G29" s="91"/>
      <c r="H29" s="91"/>
      <c r="I29" s="91"/>
      <c r="J29" s="91"/>
      <c r="K29" s="91"/>
      <c r="L29" s="91"/>
      <c r="M29" s="91"/>
    </row>
    <row r="30" spans="6:13" ht="12.75">
      <c r="F30" s="91"/>
      <c r="G30" s="91"/>
      <c r="H30" s="91"/>
      <c r="I30" s="91"/>
      <c r="J30" s="91"/>
      <c r="K30" s="91"/>
      <c r="L30" s="91"/>
      <c r="M30" s="91"/>
    </row>
    <row r="31" spans="3:13" ht="39" thickBot="1">
      <c r="C31" s="50"/>
      <c r="D31" s="51"/>
      <c r="F31" s="568" t="s">
        <v>269</v>
      </c>
      <c r="G31" s="564"/>
      <c r="H31" s="568" t="s">
        <v>301</v>
      </c>
      <c r="I31" s="564"/>
      <c r="J31" s="568" t="s">
        <v>296</v>
      </c>
      <c r="K31" s="91"/>
      <c r="L31" s="563" t="s">
        <v>484</v>
      </c>
      <c r="M31" s="637"/>
    </row>
    <row r="32" spans="3:13" ht="12.75">
      <c r="C32" s="102" t="s">
        <v>302</v>
      </c>
      <c r="D32" s="51"/>
      <c r="F32" s="559"/>
      <c r="G32" s="560"/>
      <c r="H32" s="560"/>
      <c r="I32" s="560"/>
      <c r="J32" s="560"/>
      <c r="K32" s="91"/>
      <c r="L32" s="91"/>
      <c r="M32" s="91"/>
    </row>
    <row r="33" spans="3:13" ht="6" customHeight="1">
      <c r="C33" s="50"/>
      <c r="D33" s="51"/>
      <c r="F33" s="559"/>
      <c r="G33" s="560"/>
      <c r="H33" s="560"/>
      <c r="I33" s="560"/>
      <c r="J33" s="560"/>
      <c r="K33" s="91"/>
      <c r="L33" s="91"/>
      <c r="M33" s="91"/>
    </row>
    <row r="34" spans="3:13" ht="12.75">
      <c r="C34" s="100" t="s">
        <v>299</v>
      </c>
      <c r="D34" s="51"/>
      <c r="F34" s="559"/>
      <c r="G34" s="560"/>
      <c r="H34" s="560"/>
      <c r="I34" s="560"/>
      <c r="J34" s="560"/>
      <c r="K34" s="91"/>
      <c r="L34" s="91"/>
      <c r="M34" s="91"/>
    </row>
    <row r="35" spans="3:13" ht="12.75">
      <c r="C35" s="469" t="s">
        <v>461</v>
      </c>
      <c r="D35" s="51"/>
      <c r="E35" s="492" t="str">
        <f>$E$16</f>
        <v>2012 г.</v>
      </c>
      <c r="F35" s="559">
        <v>0</v>
      </c>
      <c r="G35" s="560"/>
      <c r="H35" s="560">
        <v>0</v>
      </c>
      <c r="I35" s="560"/>
      <c r="J35" s="560">
        <v>0</v>
      </c>
      <c r="K35" s="91"/>
      <c r="L35" s="91">
        <v>0</v>
      </c>
      <c r="M35" s="91"/>
    </row>
    <row r="36" spans="3:13" ht="12.75">
      <c r="C36" s="469" t="s">
        <v>461</v>
      </c>
      <c r="D36" s="51"/>
      <c r="E36" s="492" t="str">
        <f>$E$17</f>
        <v>2011 г.</v>
      </c>
      <c r="F36" s="559">
        <v>0</v>
      </c>
      <c r="G36" s="560"/>
      <c r="H36" s="560">
        <v>0</v>
      </c>
      <c r="I36" s="560"/>
      <c r="J36" s="560">
        <v>0</v>
      </c>
      <c r="K36" s="91"/>
      <c r="L36" s="91">
        <v>0</v>
      </c>
      <c r="M36" s="91"/>
    </row>
    <row r="37" spans="3:13" ht="7.5" customHeight="1">
      <c r="C37" s="50"/>
      <c r="D37" s="51"/>
      <c r="F37" s="559"/>
      <c r="G37" s="560"/>
      <c r="H37" s="560"/>
      <c r="I37" s="560"/>
      <c r="J37" s="560"/>
      <c r="K37" s="91"/>
      <c r="L37" s="91"/>
      <c r="M37" s="91"/>
    </row>
    <row r="38" spans="3:13" ht="12.75">
      <c r="C38" s="100" t="s">
        <v>300</v>
      </c>
      <c r="D38" s="51"/>
      <c r="F38" s="559"/>
      <c r="G38" s="560"/>
      <c r="H38" s="560"/>
      <c r="I38" s="560"/>
      <c r="J38" s="560"/>
      <c r="K38" s="91"/>
      <c r="L38" s="91"/>
      <c r="M38" s="91"/>
    </row>
    <row r="39" spans="3:13" ht="12.75">
      <c r="C39" s="50" t="s">
        <v>374</v>
      </c>
      <c r="D39" s="51"/>
      <c r="E39" s="492" t="str">
        <f>$E$16</f>
        <v>2012 г.</v>
      </c>
      <c r="F39" s="565">
        <v>0</v>
      </c>
      <c r="G39" s="560"/>
      <c r="H39" s="560">
        <v>0</v>
      </c>
      <c r="I39" s="560"/>
      <c r="J39" s="560">
        <v>0</v>
      </c>
      <c r="K39" s="91"/>
      <c r="L39" s="91">
        <v>0</v>
      </c>
      <c r="M39" s="91"/>
    </row>
    <row r="40" spans="3:13" ht="12.75">
      <c r="C40" s="50" t="s">
        <v>374</v>
      </c>
      <c r="D40" s="51"/>
      <c r="E40" s="492" t="str">
        <f>$E$17</f>
        <v>2011 г.</v>
      </c>
      <c r="F40" s="559">
        <v>0</v>
      </c>
      <c r="G40" s="560"/>
      <c r="H40" s="560">
        <v>0</v>
      </c>
      <c r="I40" s="560"/>
      <c r="J40" s="560">
        <v>0</v>
      </c>
      <c r="K40" s="91"/>
      <c r="L40" s="91">
        <v>0</v>
      </c>
      <c r="M40" s="91"/>
    </row>
    <row r="41" spans="3:13" ht="6.75" customHeight="1">
      <c r="C41" s="55"/>
      <c r="D41" s="51"/>
      <c r="F41" s="559"/>
      <c r="G41" s="560"/>
      <c r="H41" s="560"/>
      <c r="I41" s="560"/>
      <c r="J41" s="477"/>
      <c r="K41" s="91"/>
      <c r="L41" s="91"/>
      <c r="M41" s="91"/>
    </row>
    <row r="42" spans="3:13" s="46" customFormat="1" ht="13.5" thickBot="1">
      <c r="C42" s="53"/>
      <c r="D42" s="93"/>
      <c r="E42" s="569" t="str">
        <f>E39</f>
        <v>2012 г.</v>
      </c>
      <c r="F42" s="570"/>
      <c r="G42" s="571"/>
      <c r="H42" s="571"/>
      <c r="I42" s="571"/>
      <c r="J42" s="482">
        <f>SUM(J35+J39)</f>
        <v>0</v>
      </c>
      <c r="K42" s="488"/>
      <c r="L42" s="482">
        <f>SUM(L35+L39)</f>
        <v>0</v>
      </c>
      <c r="M42" s="479"/>
    </row>
    <row r="43" spans="3:13" s="46" customFormat="1" ht="14.25" thickBot="1" thickTop="1">
      <c r="C43" s="53"/>
      <c r="D43" s="93"/>
      <c r="E43" s="569" t="str">
        <f>E40</f>
        <v>2011 г.</v>
      </c>
      <c r="F43" s="570"/>
      <c r="G43" s="571"/>
      <c r="H43" s="571"/>
      <c r="I43" s="571"/>
      <c r="J43" s="482">
        <f>SUM(J36+J40)</f>
        <v>0</v>
      </c>
      <c r="K43" s="488"/>
      <c r="L43" s="482">
        <f>SUM(L36+L40)</f>
        <v>0</v>
      </c>
      <c r="M43" s="479"/>
    </row>
    <row r="44" spans="6:13" ht="13.5" thickTop="1">
      <c r="F44" s="91"/>
      <c r="G44" s="91"/>
      <c r="H44" s="91"/>
      <c r="I44" s="91"/>
      <c r="J44" s="91"/>
      <c r="K44" s="91"/>
      <c r="L44" s="91"/>
      <c r="M44" s="91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9" s="103" customFormat="1" ht="15">
      <c r="E69" s="493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10" s="103" customFormat="1" ht="15">
      <c r="E110" s="493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5">
      <c r="A1" s="451">
        <v>24</v>
      </c>
      <c r="B1" s="733" t="s">
        <v>110</v>
      </c>
      <c r="C1" s="733"/>
      <c r="D1" s="733"/>
      <c r="E1" s="733"/>
      <c r="F1" s="733"/>
    </row>
    <row r="3" spans="2:6" ht="12.75">
      <c r="B3" s="745"/>
      <c r="C3" s="746"/>
      <c r="D3" s="60"/>
      <c r="E3" s="747"/>
      <c r="F3" s="60"/>
    </row>
    <row r="4" spans="2:6" ht="12.75">
      <c r="B4" s="745"/>
      <c r="C4" s="746"/>
      <c r="D4" s="547" t="str">
        <f>'Свързани лица'!E8</f>
        <v>2012 г.</v>
      </c>
      <c r="E4" s="747"/>
      <c r="F4" s="547" t="str">
        <f>'Свързани лица'!E9</f>
        <v>2011 г.</v>
      </c>
    </row>
    <row r="5" spans="2:8" ht="12.75">
      <c r="B5" s="50"/>
      <c r="C5" s="51"/>
      <c r="D5" s="54"/>
      <c r="E5" s="54"/>
      <c r="F5" s="52"/>
      <c r="H5" s="445" t="s">
        <v>284</v>
      </c>
    </row>
    <row r="6" spans="2:8" ht="12.75">
      <c r="B6" s="55" t="s">
        <v>293</v>
      </c>
      <c r="C6" s="51"/>
      <c r="D6" s="54">
        <v>63</v>
      </c>
      <c r="E6" s="54"/>
      <c r="F6" s="54">
        <v>63</v>
      </c>
      <c r="H6" s="445" t="s">
        <v>406</v>
      </c>
    </row>
    <row r="7" spans="2:6" ht="12.75">
      <c r="B7" s="55" t="s">
        <v>294</v>
      </c>
      <c r="C7" s="51"/>
      <c r="D7" s="54">
        <v>0</v>
      </c>
      <c r="E7" s="54"/>
      <c r="F7" s="54">
        <v>0</v>
      </c>
    </row>
    <row r="8" spans="2:6" ht="12.75">
      <c r="B8" s="55" t="s">
        <v>295</v>
      </c>
      <c r="C8" s="51"/>
      <c r="D8" s="54">
        <v>0</v>
      </c>
      <c r="E8" s="54"/>
      <c r="F8" s="54">
        <v>0</v>
      </c>
    </row>
    <row r="9" spans="2:6" ht="13.5" thickBot="1">
      <c r="B9" s="50"/>
      <c r="C9" s="93"/>
      <c r="D9" s="498">
        <f>SUM(D6:D8)</f>
        <v>63</v>
      </c>
      <c r="E9" s="54"/>
      <c r="F9" s="498">
        <f>SUM(F6:F8)</f>
        <v>63</v>
      </c>
    </row>
    <row r="10" spans="2:12" ht="16.5" thickBot="1" thickTop="1">
      <c r="B10" s="50"/>
      <c r="C10" s="51"/>
      <c r="D10" s="94"/>
      <c r="E10" s="95"/>
      <c r="F10" s="94"/>
      <c r="J10" s="298"/>
      <c r="K10" s="308"/>
      <c r="L10" s="298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D6" sqref="D6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5">
      <c r="A1" s="451">
        <v>24</v>
      </c>
      <c r="B1" s="733" t="s">
        <v>377</v>
      </c>
      <c r="C1" s="733"/>
      <c r="D1" s="733"/>
      <c r="E1" s="733"/>
      <c r="F1" s="733"/>
    </row>
    <row r="3" spans="4:6" ht="12.75">
      <c r="D3" s="585" t="str">
        <f>'Доходи ръководство'!D4</f>
        <v>2012 г.</v>
      </c>
      <c r="E3" s="54"/>
      <c r="F3" s="585" t="str">
        <f>'Доходи ръководство'!F4</f>
        <v>2011 г.</v>
      </c>
    </row>
    <row r="4" spans="4:6" ht="12.75">
      <c r="D4" s="105"/>
      <c r="F4" s="105"/>
    </row>
    <row r="5" spans="2:8" ht="25.5">
      <c r="B5" s="49" t="s">
        <v>485</v>
      </c>
      <c r="D5" s="91">
        <v>-323</v>
      </c>
      <c r="E5" s="91"/>
      <c r="F5" s="91">
        <v>16</v>
      </c>
      <c r="H5" s="445" t="s">
        <v>284</v>
      </c>
    </row>
    <row r="6" spans="2:8" ht="12.75">
      <c r="B6" s="1" t="s">
        <v>399</v>
      </c>
      <c r="D6" s="91">
        <v>536562</v>
      </c>
      <c r="F6" s="91">
        <v>536562</v>
      </c>
      <c r="H6" s="445" t="s">
        <v>406</v>
      </c>
    </row>
    <row r="7" spans="2:6" ht="12.75">
      <c r="B7" s="55"/>
      <c r="C7" s="51"/>
      <c r="D7" s="54"/>
      <c r="E7" s="54"/>
      <c r="F7" s="54"/>
    </row>
    <row r="8" spans="2:6" ht="13.5" thickBot="1">
      <c r="B8" s="50"/>
      <c r="C8" s="93"/>
      <c r="D8" s="586">
        <f>D5*1000/D6</f>
        <v>-0.6019807589803229</v>
      </c>
      <c r="E8" s="54"/>
      <c r="F8" s="586">
        <f>F5*1000/F6</f>
        <v>0.029819480321006706</v>
      </c>
    </row>
    <row r="9" spans="2:12" ht="16.5" thickBot="1" thickTop="1">
      <c r="B9" s="50"/>
      <c r="C9" s="51"/>
      <c r="D9" s="94"/>
      <c r="E9" s="95"/>
      <c r="F9" s="94"/>
      <c r="J9" s="298"/>
      <c r="K9" s="308"/>
      <c r="L9" s="298"/>
    </row>
    <row r="10" ht="13.5" thickTop="1"/>
    <row r="22" ht="12" customHeight="1"/>
  </sheetData>
  <sheetProtection/>
  <mergeCells count="1"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7">
      <selection activeCell="K51" sqref="K51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6" width="9.140625" style="1" customWidth="1"/>
    <col min="7" max="7" width="9.8515625" style="1" customWidth="1"/>
    <col min="8" max="16384" width="9.140625" style="1" customWidth="1"/>
  </cols>
  <sheetData>
    <row r="3" ht="12.75">
      <c r="B3" s="70" t="s">
        <v>73</v>
      </c>
    </row>
    <row r="6" ht="12.75">
      <c r="A6" s="1" t="s">
        <v>74</v>
      </c>
    </row>
    <row r="8" spans="1:6" ht="12.75">
      <c r="A8" s="1" t="s">
        <v>75</v>
      </c>
      <c r="B8" s="1" t="s">
        <v>76</v>
      </c>
      <c r="D8" s="4"/>
      <c r="F8" s="71">
        <v>2245</v>
      </c>
    </row>
    <row r="9" ht="12.75">
      <c r="A9" s="1" t="s">
        <v>77</v>
      </c>
    </row>
    <row r="11" ht="12.75">
      <c r="A11" s="1" t="s">
        <v>78</v>
      </c>
    </row>
    <row r="12" spans="1:6" ht="12.75">
      <c r="A12" s="1" t="s">
        <v>79</v>
      </c>
      <c r="F12" s="71">
        <v>229</v>
      </c>
    </row>
    <row r="13" spans="1:6" ht="12.75">
      <c r="A13" s="1" t="s">
        <v>80</v>
      </c>
      <c r="F13" s="71"/>
    </row>
    <row r="14" spans="1:6" ht="12.75">
      <c r="A14" s="1" t="s">
        <v>81</v>
      </c>
      <c r="F14" s="71"/>
    </row>
    <row r="15" spans="1:6" ht="12.75">
      <c r="A15" s="1" t="s">
        <v>82</v>
      </c>
      <c r="F15" s="71"/>
    </row>
    <row r="16" spans="1:6" ht="12.75">
      <c r="A16" s="1" t="s">
        <v>83</v>
      </c>
      <c r="F16" s="71"/>
    </row>
    <row r="18" spans="1:6" ht="12.75">
      <c r="A18" s="1" t="s">
        <v>84</v>
      </c>
      <c r="F18" s="71">
        <v>2016</v>
      </c>
    </row>
    <row r="24" ht="12.75">
      <c r="A24" s="1" t="s">
        <v>85</v>
      </c>
    </row>
    <row r="26" spans="1:4" ht="12.75">
      <c r="A26" s="1" t="s">
        <v>86</v>
      </c>
      <c r="D26" s="1" t="s">
        <v>87</v>
      </c>
    </row>
    <row r="27" spans="4:7" ht="12.75">
      <c r="D27" s="1" t="s">
        <v>88</v>
      </c>
      <c r="G27" s="72">
        <v>40543</v>
      </c>
    </row>
    <row r="28" spans="7:8" ht="12.75">
      <c r="G28" s="73" t="s">
        <v>89</v>
      </c>
      <c r="H28" s="74"/>
    </row>
    <row r="29" spans="1:9" ht="12.75">
      <c r="A29" s="75"/>
      <c r="B29" s="76"/>
      <c r="C29" s="77"/>
      <c r="D29" s="78" t="s">
        <v>65</v>
      </c>
      <c r="E29" s="78" t="s">
        <v>90</v>
      </c>
      <c r="F29" s="78" t="s">
        <v>91</v>
      </c>
      <c r="G29" s="79" t="s">
        <v>92</v>
      </c>
      <c r="H29" s="79" t="s">
        <v>93</v>
      </c>
      <c r="I29" s="78" t="s">
        <v>94</v>
      </c>
    </row>
    <row r="30" spans="1:9" ht="12.75">
      <c r="A30" s="80"/>
      <c r="B30" s="81"/>
      <c r="C30" s="82"/>
      <c r="D30" s="83" t="s">
        <v>95</v>
      </c>
      <c r="E30" s="83" t="s">
        <v>96</v>
      </c>
      <c r="F30" s="83" t="s">
        <v>97</v>
      </c>
      <c r="G30" s="83" t="s">
        <v>98</v>
      </c>
      <c r="H30" s="83" t="s">
        <v>99</v>
      </c>
      <c r="I30" s="83" t="s">
        <v>100</v>
      </c>
    </row>
    <row r="31" spans="1:9" ht="12.75">
      <c r="A31" s="75" t="s">
        <v>101</v>
      </c>
      <c r="B31" s="84"/>
      <c r="C31" s="85" t="s">
        <v>234</v>
      </c>
      <c r="D31" s="71">
        <v>0</v>
      </c>
      <c r="E31" s="71"/>
      <c r="F31" s="71">
        <v>0</v>
      </c>
      <c r="G31" s="71">
        <v>0</v>
      </c>
      <c r="H31" s="71">
        <v>0</v>
      </c>
      <c r="I31" s="71">
        <v>0</v>
      </c>
    </row>
    <row r="32" spans="1:9" ht="12.75">
      <c r="A32" s="75"/>
      <c r="B32" s="84"/>
      <c r="C32" s="86">
        <v>39270</v>
      </c>
      <c r="D32" s="71">
        <v>0</v>
      </c>
      <c r="E32" s="71"/>
      <c r="F32" s="71">
        <v>0</v>
      </c>
      <c r="G32" s="87">
        <v>0</v>
      </c>
      <c r="H32" s="56">
        <v>0</v>
      </c>
      <c r="I32" s="88">
        <v>0</v>
      </c>
    </row>
    <row r="33" spans="1:9" ht="12.75">
      <c r="A33" s="75"/>
      <c r="B33" s="84"/>
      <c r="C33" s="86">
        <v>39334</v>
      </c>
      <c r="D33" s="71"/>
      <c r="E33" s="71">
        <v>0</v>
      </c>
      <c r="F33" s="71">
        <v>0</v>
      </c>
      <c r="G33" s="88">
        <v>0</v>
      </c>
      <c r="H33" s="56">
        <v>0</v>
      </c>
      <c r="I33" s="88">
        <v>0</v>
      </c>
    </row>
    <row r="34" spans="1:9" ht="12.75">
      <c r="A34" s="75"/>
      <c r="B34" s="84"/>
      <c r="C34" s="86"/>
      <c r="D34" s="71"/>
      <c r="E34" s="71"/>
      <c r="F34" s="83"/>
      <c r="G34" s="71"/>
      <c r="H34" s="71"/>
      <c r="I34" s="71"/>
    </row>
    <row r="35" spans="1:9" ht="12.75">
      <c r="A35" s="75"/>
      <c r="B35" s="84"/>
      <c r="C35" s="86"/>
      <c r="D35" s="71"/>
      <c r="E35" s="71"/>
      <c r="F35" s="83"/>
      <c r="G35" s="71"/>
      <c r="H35" s="71"/>
      <c r="I35" s="71"/>
    </row>
    <row r="36" spans="1:9" ht="12.75">
      <c r="A36" s="73" t="s">
        <v>102</v>
      </c>
      <c r="B36" s="84"/>
      <c r="C36" s="85" t="s">
        <v>235</v>
      </c>
      <c r="D36" s="71">
        <v>0</v>
      </c>
      <c r="E36" s="71"/>
      <c r="F36" s="83">
        <v>0</v>
      </c>
      <c r="G36" s="71">
        <v>0</v>
      </c>
      <c r="H36" s="71">
        <v>0</v>
      </c>
      <c r="I36" s="71">
        <v>0</v>
      </c>
    </row>
    <row r="37" spans="1:9" ht="12.75">
      <c r="A37" s="1" t="s">
        <v>103</v>
      </c>
      <c r="B37" s="1" t="s">
        <v>104</v>
      </c>
      <c r="I37" s="89">
        <v>0</v>
      </c>
    </row>
    <row r="39" spans="1:9" ht="12.75">
      <c r="A39" s="748" t="s">
        <v>367</v>
      </c>
      <c r="B39" s="748"/>
      <c r="C39" s="748"/>
      <c r="D39" s="748"/>
      <c r="E39" s="748"/>
      <c r="F39" s="748"/>
      <c r="G39" s="748"/>
      <c r="H39" s="748"/>
      <c r="I39" s="748"/>
    </row>
    <row r="40" ht="12.75">
      <c r="A40" s="1" t="s">
        <v>366</v>
      </c>
    </row>
    <row r="42" ht="12.75">
      <c r="A42" s="1" t="s">
        <v>105</v>
      </c>
    </row>
    <row r="44" spans="1:5" ht="12.75">
      <c r="A44" s="1" t="s">
        <v>106</v>
      </c>
      <c r="E44" s="71">
        <v>0</v>
      </c>
    </row>
    <row r="46" spans="1:9" ht="12.75">
      <c r="A46" s="1" t="s">
        <v>107</v>
      </c>
      <c r="E46" s="87">
        <v>0</v>
      </c>
      <c r="G46" s="1" t="s">
        <v>108</v>
      </c>
      <c r="I46" s="90">
        <v>0</v>
      </c>
    </row>
    <row r="48" spans="5:9" ht="12.75">
      <c r="E48" s="91">
        <v>0</v>
      </c>
      <c r="I48" s="90">
        <v>0</v>
      </c>
    </row>
    <row r="49" ht="12.75">
      <c r="E49" s="1">
        <v>0</v>
      </c>
    </row>
    <row r="51" spans="5:9" ht="12.75">
      <c r="E51" s="1">
        <v>0</v>
      </c>
      <c r="I51" s="90">
        <v>0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9.140625" style="63" customWidth="1"/>
    <col min="2" max="2" width="26.7109375" style="63" customWidth="1"/>
    <col min="3" max="3" width="23.28125" style="63" customWidth="1"/>
    <col min="4" max="4" width="13.28125" style="63" customWidth="1"/>
    <col min="5" max="16384" width="9.140625" style="63" customWidth="1"/>
  </cols>
  <sheetData>
    <row r="2" spans="2:6" ht="15">
      <c r="B2" s="749" t="s">
        <v>216</v>
      </c>
      <c r="C2" s="749"/>
      <c r="D2" s="749"/>
      <c r="F2" s="64" t="s">
        <v>217</v>
      </c>
    </row>
    <row r="3" spans="2:6" ht="15">
      <c r="B3" s="65"/>
      <c r="C3" s="65"/>
      <c r="D3" s="65"/>
      <c r="F3" s="64"/>
    </row>
    <row r="4" spans="2:6" ht="15">
      <c r="B4" s="65"/>
      <c r="C4" s="65"/>
      <c r="D4" s="65"/>
      <c r="F4" s="64"/>
    </row>
    <row r="5" spans="2:4" ht="12.75">
      <c r="B5" s="750" t="s">
        <v>218</v>
      </c>
      <c r="C5" s="750"/>
      <c r="D5" s="750"/>
    </row>
    <row r="6" spans="2:9" ht="38.25">
      <c r="B6" s="66" t="s">
        <v>219</v>
      </c>
      <c r="C6" s="66" t="s">
        <v>220</v>
      </c>
      <c r="D6" s="66" t="s">
        <v>221</v>
      </c>
      <c r="E6" s="67"/>
      <c r="F6" s="752" t="s">
        <v>222</v>
      </c>
      <c r="G6" s="752"/>
      <c r="H6" s="752"/>
      <c r="I6" s="752"/>
    </row>
    <row r="7" spans="2:9" ht="41.25" customHeight="1">
      <c r="B7" s="68"/>
      <c r="C7" s="69"/>
      <c r="D7" s="69"/>
      <c r="F7" s="752" t="s">
        <v>223</v>
      </c>
      <c r="G7" s="752"/>
      <c r="H7" s="752"/>
      <c r="I7" s="752"/>
    </row>
    <row r="8" spans="2:6" ht="12.75">
      <c r="B8" s="69"/>
      <c r="C8" s="69"/>
      <c r="D8" s="69"/>
      <c r="F8" s="63" t="s">
        <v>224</v>
      </c>
    </row>
    <row r="9" spans="2:6" ht="12.75">
      <c r="B9" s="69"/>
      <c r="C9" s="69"/>
      <c r="D9" s="69"/>
      <c r="F9" s="63" t="s">
        <v>225</v>
      </c>
    </row>
    <row r="10" spans="2:6" ht="12.75">
      <c r="B10" s="69"/>
      <c r="C10" s="69"/>
      <c r="D10" s="69"/>
      <c r="F10" s="63" t="s">
        <v>226</v>
      </c>
    </row>
    <row r="11" spans="2:6" ht="12.75">
      <c r="B11" s="69"/>
      <c r="C11" s="69"/>
      <c r="D11" s="69"/>
      <c r="F11" s="63" t="s">
        <v>227</v>
      </c>
    </row>
    <row r="12" spans="2:4" ht="12.75">
      <c r="B12" s="69"/>
      <c r="C12" s="69"/>
      <c r="D12" s="69"/>
    </row>
    <row r="13" spans="2:4" ht="12.75">
      <c r="B13" s="69"/>
      <c r="C13" s="69"/>
      <c r="D13" s="69"/>
    </row>
    <row r="14" spans="2:4" ht="12.75">
      <c r="B14" s="69"/>
      <c r="C14" s="69"/>
      <c r="D14" s="69"/>
    </row>
    <row r="15" spans="2:4" ht="12.75">
      <c r="B15" s="69"/>
      <c r="C15" s="69"/>
      <c r="D15" s="69"/>
    </row>
    <row r="16" spans="2:4" ht="15">
      <c r="B16" s="751" t="s">
        <v>228</v>
      </c>
      <c r="C16" s="751"/>
      <c r="D16" s="751"/>
    </row>
    <row r="17" spans="2:4" ht="12.75">
      <c r="B17" s="750" t="s">
        <v>229</v>
      </c>
      <c r="C17" s="750"/>
      <c r="D17" s="750"/>
    </row>
    <row r="18" spans="2:4" ht="38.25">
      <c r="B18" s="66" t="s">
        <v>219</v>
      </c>
      <c r="C18" s="66" t="s">
        <v>230</v>
      </c>
      <c r="D18" s="66" t="s">
        <v>221</v>
      </c>
    </row>
    <row r="19" spans="2:4" ht="12.75">
      <c r="B19" s="69"/>
      <c r="C19" s="69"/>
      <c r="D19" s="69"/>
    </row>
    <row r="20" spans="2:4" ht="12.75">
      <c r="B20" s="69"/>
      <c r="C20" s="69"/>
      <c r="D20" s="69"/>
    </row>
    <row r="21" spans="2:4" ht="12.75">
      <c r="B21" s="69"/>
      <c r="C21" s="69"/>
      <c r="D21" s="69"/>
    </row>
    <row r="22" spans="2:4" ht="12.75">
      <c r="B22" s="69"/>
      <c r="C22" s="69"/>
      <c r="D22" s="69"/>
    </row>
    <row r="23" spans="2:4" ht="12.75">
      <c r="B23" s="69"/>
      <c r="C23" s="69"/>
      <c r="D23" s="69"/>
    </row>
    <row r="24" spans="2:4" ht="12.75">
      <c r="B24" s="69"/>
      <c r="C24" s="69"/>
      <c r="D24" s="69"/>
    </row>
    <row r="25" spans="2:4" ht="12.75">
      <c r="B25" s="69"/>
      <c r="C25" s="69"/>
      <c r="D25" s="69"/>
    </row>
    <row r="26" spans="2:4" ht="12.75">
      <c r="B26" s="69"/>
      <c r="C26" s="69"/>
      <c r="D26" s="69"/>
    </row>
  </sheetData>
  <sheetProtection/>
  <mergeCells count="6">
    <mergeCell ref="B2:D2"/>
    <mergeCell ref="B5:D5"/>
    <mergeCell ref="B16:D16"/>
    <mergeCell ref="B17:D17"/>
    <mergeCell ref="F6:I6"/>
    <mergeCell ref="F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A29" sqref="A29:IV30"/>
    </sheetView>
  </sheetViews>
  <sheetFormatPr defaultColWidth="9.140625" defaultRowHeight="12.75"/>
  <cols>
    <col min="1" max="1" width="55.8515625" style="1" customWidth="1"/>
    <col min="2" max="2" width="9.8515625" style="1" bestFit="1" customWidth="1"/>
    <col min="3" max="3" width="4.00390625" style="1" customWidth="1"/>
    <col min="4" max="4" width="13.7109375" style="1" customWidth="1"/>
    <col min="5" max="5" width="4.00390625" style="1" customWidth="1"/>
    <col min="6" max="6" width="9.421875" style="1" customWidth="1"/>
    <col min="7" max="16384" width="9.140625" style="1" customWidth="1"/>
  </cols>
  <sheetData>
    <row r="1" spans="1:6" ht="15.75">
      <c r="A1" s="681" t="str">
        <f>'[1]ОПР'!B1</f>
        <v>" ДУПНИЦА - ТАБАК " АД</v>
      </c>
      <c r="B1" s="681"/>
      <c r="C1" s="681"/>
      <c r="D1" s="681"/>
      <c r="E1" s="681"/>
      <c r="F1" s="681"/>
    </row>
    <row r="2" spans="1:6" ht="15.75">
      <c r="A2" s="682" t="s">
        <v>376</v>
      </c>
      <c r="B2" s="682"/>
      <c r="C2" s="682"/>
      <c r="D2" s="365">
        <f>'[1]ОПР'!F2</f>
        <v>41274</v>
      </c>
      <c r="E2" s="364"/>
      <c r="F2" s="364"/>
    </row>
    <row r="3" spans="1:6" ht="15">
      <c r="A3" s="678" t="s">
        <v>475</v>
      </c>
      <c r="B3" s="678"/>
      <c r="C3" s="678"/>
      <c r="D3" s="678"/>
      <c r="E3" s="49"/>
      <c r="F3" s="49"/>
    </row>
    <row r="4" spans="1:6" ht="12.75">
      <c r="A4" s="49"/>
      <c r="B4" s="284"/>
      <c r="C4" s="284"/>
      <c r="D4" s="285"/>
      <c r="E4" s="285"/>
      <c r="F4" s="285"/>
    </row>
    <row r="5" spans="1:6" ht="12.75">
      <c r="A5" s="49"/>
      <c r="B5" s="7" t="s">
        <v>253</v>
      </c>
      <c r="C5" s="284"/>
      <c r="D5" s="285" t="str">
        <f>'[1]ОПР'!F5</f>
        <v>2012 г.</v>
      </c>
      <c r="E5" s="285"/>
      <c r="F5" s="285" t="str">
        <f>'[1]ОПР'!H5</f>
        <v>2011 г.</v>
      </c>
    </row>
    <row r="6" spans="1:6" ht="12.75">
      <c r="A6" s="49"/>
      <c r="B6" s="49"/>
      <c r="C6" s="49"/>
      <c r="D6" s="49"/>
      <c r="E6" s="49"/>
      <c r="F6" s="49"/>
    </row>
    <row r="7" spans="1:6" ht="12.75">
      <c r="A7" s="286" t="s">
        <v>248</v>
      </c>
      <c r="B7" s="287"/>
      <c r="C7" s="49"/>
      <c r="D7" s="288">
        <v>-323</v>
      </c>
      <c r="E7" s="289"/>
      <c r="F7" s="288">
        <v>16</v>
      </c>
    </row>
    <row r="8" spans="1:6" ht="12.75" hidden="1">
      <c r="A8" s="49"/>
      <c r="B8" s="287"/>
      <c r="C8" s="49"/>
      <c r="D8" s="49"/>
      <c r="E8" s="49"/>
      <c r="F8" s="49"/>
    </row>
    <row r="9" spans="1:6" ht="12.75" hidden="1">
      <c r="A9" s="49" t="s">
        <v>337</v>
      </c>
      <c r="B9" s="287"/>
      <c r="C9" s="49"/>
      <c r="D9" s="289">
        <v>0</v>
      </c>
      <c r="E9" s="289"/>
      <c r="F9" s="289">
        <v>0</v>
      </c>
    </row>
    <row r="10" spans="1:6" ht="12.75" hidden="1">
      <c r="A10" s="49" t="s">
        <v>338</v>
      </c>
      <c r="B10" s="287"/>
      <c r="C10" s="49"/>
      <c r="D10" s="289">
        <v>0</v>
      </c>
      <c r="E10" s="289"/>
      <c r="F10" s="289">
        <v>0</v>
      </c>
    </row>
    <row r="11" spans="1:6" ht="25.5" hidden="1">
      <c r="A11" s="49" t="s">
        <v>339</v>
      </c>
      <c r="B11" s="287"/>
      <c r="C11" s="49"/>
      <c r="D11" s="289">
        <v>0</v>
      </c>
      <c r="E11" s="289"/>
      <c r="F11" s="289">
        <v>0</v>
      </c>
    </row>
    <row r="12" spans="1:6" ht="25.5" hidden="1">
      <c r="A12" s="49" t="s">
        <v>340</v>
      </c>
      <c r="B12" s="545">
        <f>'[1]ДМА'!B2</f>
        <v>11</v>
      </c>
      <c r="C12" s="49"/>
      <c r="D12" s="289">
        <v>0</v>
      </c>
      <c r="E12" s="289"/>
      <c r="F12" s="289">
        <v>0</v>
      </c>
    </row>
    <row r="13" spans="1:6" ht="25.5" customHeight="1" hidden="1">
      <c r="A13" s="49" t="s">
        <v>341</v>
      </c>
      <c r="B13" s="287"/>
      <c r="C13" s="290"/>
      <c r="D13" s="291">
        <v>0</v>
      </c>
      <c r="E13" s="292"/>
      <c r="F13" s="291">
        <v>0</v>
      </c>
    </row>
    <row r="14" spans="1:6" ht="12.75">
      <c r="A14" s="49" t="s">
        <v>506</v>
      </c>
      <c r="B14" s="287"/>
      <c r="C14" s="49"/>
      <c r="D14" s="291">
        <v>0</v>
      </c>
      <c r="E14" s="292"/>
      <c r="F14" s="291">
        <v>669</v>
      </c>
    </row>
    <row r="15" spans="1:6" ht="12.75" hidden="1">
      <c r="A15" s="293"/>
      <c r="B15" s="287"/>
      <c r="C15" s="49"/>
      <c r="D15" s="291"/>
      <c r="E15" s="292"/>
      <c r="F15" s="291"/>
    </row>
    <row r="16" spans="1:6" ht="12.75" hidden="1">
      <c r="A16" s="49"/>
      <c r="B16" s="287"/>
      <c r="C16" s="49"/>
      <c r="D16" s="49"/>
      <c r="E16" s="49"/>
      <c r="F16" s="49"/>
    </row>
    <row r="17" spans="1:6" ht="13.5" thickBot="1">
      <c r="A17" s="292" t="s">
        <v>336</v>
      </c>
      <c r="B17" s="294"/>
      <c r="C17" s="292"/>
      <c r="D17" s="295">
        <f>SUM(D7:D16)</f>
        <v>-323</v>
      </c>
      <c r="E17" s="290"/>
      <c r="F17" s="295">
        <f>SUM(F7:F16)</f>
        <v>685</v>
      </c>
    </row>
    <row r="18" spans="1:6" ht="13.5" thickTop="1">
      <c r="A18" s="49"/>
      <c r="B18" s="49"/>
      <c r="C18" s="49"/>
      <c r="D18" s="49"/>
      <c r="E18" s="49"/>
      <c r="F18" s="49"/>
    </row>
    <row r="20" ht="12.75">
      <c r="A20" s="296" t="str">
        <f>'[1]ОПР'!B43</f>
        <v>Приложенията и пояснителните сведения представляват неразделна част от финансовия отчет</v>
      </c>
    </row>
    <row r="22" ht="12.75">
      <c r="A22" s="4"/>
    </row>
    <row r="23" ht="12.75">
      <c r="A23" s="297" t="s">
        <v>371</v>
      </c>
    </row>
    <row r="24" ht="12.75">
      <c r="A24" s="203" t="str">
        <f>'[1]ОПР'!B46</f>
        <v>Венчо Бачев</v>
      </c>
    </row>
    <row r="25" ht="12.75">
      <c r="A25" s="4"/>
    </row>
    <row r="26" ht="12.75">
      <c r="A26" s="297" t="s">
        <v>13</v>
      </c>
    </row>
    <row r="27" ht="12.75">
      <c r="A27" s="203" t="str">
        <f>'[1]ОПР'!B49</f>
        <v>Елена Васева</v>
      </c>
    </row>
    <row r="28" ht="12.75">
      <c r="A28" s="203"/>
    </row>
    <row r="29" ht="12.75" hidden="1">
      <c r="A29" s="203" t="s">
        <v>36</v>
      </c>
    </row>
    <row r="30" ht="12.75" hidden="1">
      <c r="A30" s="203" t="str">
        <f>'[1]ОПР'!B52</f>
        <v>Валери Петков</v>
      </c>
    </row>
    <row r="31" ht="12.75">
      <c r="A31" s="4"/>
    </row>
    <row r="32" ht="12.75">
      <c r="A32" s="105" t="str">
        <f>'[1]ОПР'!B54</f>
        <v>София, 28 февруари 2013 г.</v>
      </c>
    </row>
  </sheetData>
  <sheetProtection/>
  <mergeCells count="3">
    <mergeCell ref="A1:F1"/>
    <mergeCell ref="A2:C2"/>
    <mergeCell ref="A3:D3"/>
  </mergeCells>
  <hyperlinks>
    <hyperlink ref="B12" location="ДМА!Print_Area" display="ДМА!Print_Area"/>
  </hyperlinks>
  <printOptions/>
  <pageMargins left="0.57" right="0.4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51" customFormat="1" ht="15">
      <c r="B2" s="753" t="s">
        <v>332</v>
      </c>
      <c r="C2" s="753"/>
      <c r="D2" s="753"/>
      <c r="E2" s="753"/>
      <c r="F2" s="753"/>
    </row>
    <row r="3" spans="3:6" ht="12.75">
      <c r="C3" s="59"/>
      <c r="D3" s="59"/>
      <c r="E3" s="59"/>
      <c r="F3" s="59"/>
    </row>
    <row r="4" spans="2:6" ht="12.75">
      <c r="B4" s="745"/>
      <c r="C4" s="746"/>
      <c r="D4" s="60"/>
      <c r="E4" s="747"/>
      <c r="F4" s="60"/>
    </row>
    <row r="5" spans="2:6" ht="12.75">
      <c r="B5" s="745"/>
      <c r="C5" s="746"/>
      <c r="D5" s="48" t="s">
        <v>313</v>
      </c>
      <c r="E5" s="747"/>
      <c r="F5" s="48" t="s">
        <v>317</v>
      </c>
    </row>
    <row r="6" spans="2:6" ht="12.75">
      <c r="B6" s="745"/>
      <c r="C6" s="746"/>
      <c r="D6" s="574" t="s">
        <v>314</v>
      </c>
      <c r="E6" s="747"/>
      <c r="F6" s="48" t="s">
        <v>318</v>
      </c>
    </row>
    <row r="7" spans="2:9" ht="12.75">
      <c r="B7" s="745"/>
      <c r="C7" s="746"/>
      <c r="D7" s="575" t="s">
        <v>315</v>
      </c>
      <c r="E7" s="747"/>
      <c r="F7" s="576"/>
      <c r="I7" s="445" t="s">
        <v>284</v>
      </c>
    </row>
    <row r="8" spans="2:9" ht="12.75">
      <c r="B8" s="50"/>
      <c r="C8" s="51"/>
      <c r="D8" s="54"/>
      <c r="E8" s="54"/>
      <c r="F8" s="52"/>
      <c r="I8" s="445" t="s">
        <v>406</v>
      </c>
    </row>
    <row r="9" spans="2:6" ht="25.5">
      <c r="B9" s="573" t="str">
        <f>'Свързани лица'!E35</f>
        <v>2012 г.</v>
      </c>
      <c r="C9" s="51"/>
      <c r="D9" s="54"/>
      <c r="E9" s="54"/>
      <c r="F9" s="54"/>
    </row>
    <row r="10" spans="2:6" ht="12.75">
      <c r="B10" s="55" t="s">
        <v>316</v>
      </c>
      <c r="C10" s="51"/>
      <c r="D10" s="61">
        <v>0.0033</v>
      </c>
      <c r="E10" s="54"/>
      <c r="F10" s="54">
        <v>0</v>
      </c>
    </row>
    <row r="11" spans="2:6" ht="12.75">
      <c r="B11" s="55" t="s">
        <v>131</v>
      </c>
      <c r="C11" s="51"/>
      <c r="D11" s="62">
        <v>0.01</v>
      </c>
      <c r="E11" s="54"/>
      <c r="F11" s="54">
        <v>0</v>
      </c>
    </row>
    <row r="12" spans="2:6" ht="12.75">
      <c r="B12" s="55"/>
      <c r="C12" s="51"/>
      <c r="D12" s="54"/>
      <c r="E12" s="54"/>
      <c r="F12" s="54"/>
    </row>
    <row r="13" spans="2:6" ht="12.75">
      <c r="B13" s="55" t="s">
        <v>316</v>
      </c>
      <c r="C13" s="51"/>
      <c r="D13" s="61">
        <v>-0.0077</v>
      </c>
      <c r="E13" s="54"/>
      <c r="F13" s="54">
        <v>0</v>
      </c>
    </row>
    <row r="14" spans="2:6" ht="12.75">
      <c r="B14" s="55" t="s">
        <v>131</v>
      </c>
      <c r="C14" s="51"/>
      <c r="D14" s="572">
        <v>-0.005</v>
      </c>
      <c r="E14" s="54"/>
      <c r="F14" s="112">
        <v>0</v>
      </c>
    </row>
    <row r="15" spans="2:6" ht="12.75">
      <c r="B15" s="55"/>
      <c r="C15" s="51"/>
      <c r="D15" s="54"/>
      <c r="E15" s="54"/>
      <c r="F15" s="54"/>
    </row>
    <row r="16" spans="2:6" ht="25.5">
      <c r="B16" s="573" t="str">
        <f>'Свързани лица'!E43</f>
        <v>2011 г.</v>
      </c>
      <c r="C16" s="51"/>
      <c r="D16" s="54"/>
      <c r="E16" s="54"/>
      <c r="F16" s="54"/>
    </row>
    <row r="17" spans="2:6" ht="12.75">
      <c r="B17" s="55" t="s">
        <v>316</v>
      </c>
      <c r="C17" s="51"/>
      <c r="D17" s="61">
        <v>0.0043</v>
      </c>
      <c r="E17" s="54"/>
      <c r="F17" s="54">
        <v>0</v>
      </c>
    </row>
    <row r="18" spans="2:6" ht="12.75">
      <c r="B18" s="55" t="s">
        <v>131</v>
      </c>
      <c r="C18" s="51"/>
      <c r="D18" s="62">
        <v>0.01</v>
      </c>
      <c r="E18" s="54"/>
      <c r="F18" s="54">
        <v>0</v>
      </c>
    </row>
    <row r="19" spans="2:6" ht="12.75">
      <c r="B19" s="55"/>
      <c r="C19" s="51"/>
      <c r="D19" s="54"/>
      <c r="E19" s="54"/>
      <c r="F19" s="54"/>
    </row>
    <row r="20" spans="2:6" ht="12.75">
      <c r="B20" s="55" t="s">
        <v>316</v>
      </c>
      <c r="C20" s="51"/>
      <c r="D20" s="61">
        <v>-0.0057</v>
      </c>
      <c r="E20" s="54"/>
      <c r="F20" s="54">
        <v>0</v>
      </c>
    </row>
    <row r="21" spans="2:6" ht="12.75">
      <c r="B21" s="55" t="s">
        <v>131</v>
      </c>
      <c r="C21" s="51"/>
      <c r="D21" s="61">
        <v>-0.005</v>
      </c>
      <c r="E21" s="54"/>
      <c r="F21" s="54">
        <v>0</v>
      </c>
    </row>
    <row r="22" spans="2:6" ht="12.75">
      <c r="B22" s="55"/>
      <c r="C22" s="51"/>
      <c r="D22" s="54"/>
      <c r="E22" s="54"/>
      <c r="F22" s="54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5.7109375" style="4" customWidth="1"/>
    <col min="2" max="2" width="16.00390625" style="4" customWidth="1"/>
    <col min="3" max="3" width="20.140625" style="4" customWidth="1"/>
    <col min="4" max="4" width="10.00390625" style="4" customWidth="1"/>
    <col min="5" max="5" width="11.140625" style="4" customWidth="1"/>
    <col min="6" max="6" width="11.421875" style="4" customWidth="1"/>
    <col min="7" max="7" width="5.8515625" style="4" bestFit="1" customWidth="1"/>
    <col min="8" max="8" width="2.421875" style="4" customWidth="1"/>
    <col min="9" max="9" width="9.28125" style="4" customWidth="1"/>
    <col min="10" max="11" width="9.7109375" style="4" bestFit="1" customWidth="1"/>
    <col min="12" max="12" width="8.8515625" style="4" customWidth="1"/>
    <col min="13" max="13" width="3.7109375" style="4" customWidth="1"/>
    <col min="14" max="14" width="33.57421875" style="4" bestFit="1" customWidth="1"/>
    <col min="15" max="16384" width="9.140625" style="4" customWidth="1"/>
  </cols>
  <sheetData>
    <row r="2" spans="2:10" s="303" customFormat="1" ht="15">
      <c r="B2" s="733" t="s">
        <v>333</v>
      </c>
      <c r="C2" s="733"/>
      <c r="D2" s="733"/>
      <c r="E2" s="733"/>
      <c r="F2" s="733"/>
      <c r="G2" s="733"/>
      <c r="H2" s="733"/>
      <c r="I2" s="733"/>
      <c r="J2" s="733"/>
    </row>
    <row r="4" spans="2:10" ht="15">
      <c r="B4" s="671" t="s">
        <v>240</v>
      </c>
      <c r="C4" s="671"/>
      <c r="D4" s="671"/>
      <c r="E4" s="671"/>
      <c r="F4" s="671"/>
      <c r="G4" s="671"/>
      <c r="H4" s="671"/>
      <c r="I4" s="671"/>
      <c r="J4" s="671"/>
    </row>
    <row r="5" spans="2:14" ht="12.75">
      <c r="B5" s="728"/>
      <c r="C5" s="728"/>
      <c r="D5" s="754" t="str">
        <f>'Лихвен Риск'!B9</f>
        <v>2012 г.</v>
      </c>
      <c r="E5" s="754"/>
      <c r="F5" s="754"/>
      <c r="G5" s="754"/>
      <c r="H5" s="57"/>
      <c r="I5" s="754" t="str">
        <f>'Доходи ръководство'!F4</f>
        <v>2011 г.</v>
      </c>
      <c r="J5" s="754"/>
      <c r="K5" s="754"/>
      <c r="L5" s="754"/>
      <c r="N5" s="445" t="s">
        <v>284</v>
      </c>
    </row>
    <row r="6" spans="2:14" ht="12.75">
      <c r="B6" s="57"/>
      <c r="C6" s="57"/>
      <c r="D6" s="57" t="s">
        <v>241</v>
      </c>
      <c r="E6" s="57" t="s">
        <v>242</v>
      </c>
      <c r="F6" s="57" t="s">
        <v>243</v>
      </c>
      <c r="G6" s="57" t="s">
        <v>244</v>
      </c>
      <c r="H6" s="57"/>
      <c r="I6" s="57" t="s">
        <v>241</v>
      </c>
      <c r="J6" s="57" t="s">
        <v>242</v>
      </c>
      <c r="K6" s="57" t="s">
        <v>243</v>
      </c>
      <c r="L6" s="57" t="s">
        <v>244</v>
      </c>
      <c r="N6" s="445" t="s">
        <v>406</v>
      </c>
    </row>
    <row r="7" spans="2:10" ht="4.5" customHeight="1">
      <c r="B7" s="57"/>
      <c r="C7" s="57"/>
      <c r="D7" s="57"/>
      <c r="E7" s="57"/>
      <c r="F7" s="57"/>
      <c r="G7" s="57"/>
      <c r="H7" s="57"/>
      <c r="I7" s="57"/>
      <c r="J7" s="57"/>
    </row>
    <row r="8" spans="2:12" ht="12.75">
      <c r="B8" s="727" t="s">
        <v>353</v>
      </c>
      <c r="C8" s="727"/>
      <c r="D8" s="579">
        <v>0</v>
      </c>
      <c r="E8" s="579">
        <v>53</v>
      </c>
      <c r="F8" s="579">
        <v>0</v>
      </c>
      <c r="G8" s="579">
        <v>0</v>
      </c>
      <c r="H8" s="579"/>
      <c r="I8" s="579">
        <v>0</v>
      </c>
      <c r="J8" s="579">
        <v>25</v>
      </c>
      <c r="K8" s="18">
        <v>0</v>
      </c>
      <c r="L8" s="18">
        <v>0</v>
      </c>
    </row>
    <row r="9" spans="2:12" ht="12.75">
      <c r="B9" s="727" t="s">
        <v>354</v>
      </c>
      <c r="C9" s="727"/>
      <c r="D9" s="579">
        <v>0</v>
      </c>
      <c r="E9" s="579">
        <v>0</v>
      </c>
      <c r="F9" s="579">
        <v>0</v>
      </c>
      <c r="G9" s="579">
        <v>0</v>
      </c>
      <c r="H9" s="579"/>
      <c r="I9" s="579">
        <v>0</v>
      </c>
      <c r="J9" s="579">
        <v>0</v>
      </c>
      <c r="K9" s="18">
        <v>0</v>
      </c>
      <c r="L9" s="18">
        <v>0</v>
      </c>
    </row>
    <row r="10" spans="2:12" ht="12.75">
      <c r="B10" s="727" t="s">
        <v>437</v>
      </c>
      <c r="C10" s="727"/>
      <c r="D10" s="579">
        <v>6</v>
      </c>
      <c r="E10" s="579">
        <v>0</v>
      </c>
      <c r="F10" s="579">
        <v>0</v>
      </c>
      <c r="G10" s="579">
        <v>0</v>
      </c>
      <c r="H10" s="579"/>
      <c r="I10" s="579">
        <v>2</v>
      </c>
      <c r="J10" s="579">
        <v>187</v>
      </c>
      <c r="K10" s="18">
        <v>0</v>
      </c>
      <c r="L10" s="18">
        <v>0</v>
      </c>
    </row>
    <row r="11" spans="2:14" ht="15">
      <c r="B11" s="727" t="s">
        <v>357</v>
      </c>
      <c r="C11" s="727"/>
      <c r="D11" s="579">
        <v>0</v>
      </c>
      <c r="E11" s="579">
        <v>0</v>
      </c>
      <c r="F11" s="579">
        <v>0</v>
      </c>
      <c r="G11" s="579">
        <v>0</v>
      </c>
      <c r="H11" s="579"/>
      <c r="I11" s="579">
        <v>0</v>
      </c>
      <c r="J11" s="580">
        <v>0</v>
      </c>
      <c r="K11" s="18">
        <v>0</v>
      </c>
      <c r="L11" s="18">
        <v>0</v>
      </c>
      <c r="N11" s="241"/>
    </row>
    <row r="12" spans="2:14" ht="15">
      <c r="B12" s="727" t="s">
        <v>356</v>
      </c>
      <c r="C12" s="727"/>
      <c r="D12" s="582"/>
      <c r="E12" s="582"/>
      <c r="F12" s="582"/>
      <c r="G12" s="582"/>
      <c r="H12" s="580"/>
      <c r="I12" s="582"/>
      <c r="J12" s="582"/>
      <c r="K12" s="583"/>
      <c r="L12" s="583"/>
      <c r="N12" s="241"/>
    </row>
    <row r="13" spans="2:14" ht="15">
      <c r="B13" s="731" t="s">
        <v>56</v>
      </c>
      <c r="C13" s="731"/>
      <c r="D13" s="581">
        <f>SUM(D8:D12)</f>
        <v>6</v>
      </c>
      <c r="E13" s="581">
        <f>SUM(E8:E12)</f>
        <v>53</v>
      </c>
      <c r="F13" s="581">
        <f>SUM(F8:F12)</f>
        <v>0</v>
      </c>
      <c r="G13" s="581">
        <f>SUM(G8:G12)</f>
        <v>0</v>
      </c>
      <c r="H13" s="581"/>
      <c r="I13" s="581">
        <f>SUM(I8:I12)</f>
        <v>2</v>
      </c>
      <c r="J13" s="581">
        <f>SUM(J8:J12)</f>
        <v>212</v>
      </c>
      <c r="K13" s="581">
        <f>SUM(K8:K12)</f>
        <v>0</v>
      </c>
      <c r="L13" s="581">
        <f>SUM(L8:L12)</f>
        <v>0</v>
      </c>
      <c r="N13" s="248"/>
    </row>
    <row r="14" spans="2:14" ht="15">
      <c r="B14" s="121"/>
      <c r="C14" s="121"/>
      <c r="D14" s="581"/>
      <c r="E14" s="581"/>
      <c r="F14" s="581"/>
      <c r="G14" s="581"/>
      <c r="H14" s="581"/>
      <c r="I14" s="581"/>
      <c r="J14" s="581"/>
      <c r="K14" s="581"/>
      <c r="L14" s="581"/>
      <c r="N14" s="248"/>
    </row>
    <row r="15" spans="2:14" ht="15">
      <c r="B15" s="57"/>
      <c r="C15" s="57"/>
      <c r="D15" s="58"/>
      <c r="E15" s="58"/>
      <c r="F15" s="58"/>
      <c r="G15" s="58"/>
      <c r="H15" s="58"/>
      <c r="I15" s="58"/>
      <c r="J15" s="58"/>
      <c r="N15" s="248"/>
    </row>
    <row r="16" spans="2:14" ht="15">
      <c r="B16" s="671" t="s">
        <v>245</v>
      </c>
      <c r="C16" s="671"/>
      <c r="D16" s="671"/>
      <c r="E16" s="671"/>
      <c r="F16" s="671"/>
      <c r="G16" s="671"/>
      <c r="H16" s="671"/>
      <c r="I16" s="671"/>
      <c r="J16" s="671"/>
      <c r="N16" s="248"/>
    </row>
    <row r="17" spans="2:14" ht="15">
      <c r="B17" s="728"/>
      <c r="C17" s="728"/>
      <c r="D17" s="754" t="str">
        <f>D5</f>
        <v>2012 г.</v>
      </c>
      <c r="E17" s="754"/>
      <c r="F17" s="754"/>
      <c r="G17" s="754"/>
      <c r="H17" s="57"/>
      <c r="I17" s="754" t="str">
        <f>I5</f>
        <v>2011 г.</v>
      </c>
      <c r="J17" s="754"/>
      <c r="K17" s="754"/>
      <c r="L17" s="754"/>
      <c r="N17" s="248"/>
    </row>
    <row r="18" spans="2:14" ht="15">
      <c r="B18" s="57"/>
      <c r="C18" s="57" t="s">
        <v>24</v>
      </c>
      <c r="D18" s="57" t="s">
        <v>241</v>
      </c>
      <c r="E18" s="57" t="s">
        <v>242</v>
      </c>
      <c r="F18" s="57" t="s">
        <v>243</v>
      </c>
      <c r="G18" s="57" t="s">
        <v>244</v>
      </c>
      <c r="H18" s="57"/>
      <c r="I18" s="57" t="s">
        <v>241</v>
      </c>
      <c r="J18" s="57" t="s">
        <v>242</v>
      </c>
      <c r="K18" s="57" t="s">
        <v>243</v>
      </c>
      <c r="L18" s="57" t="s">
        <v>244</v>
      </c>
      <c r="N18" s="248"/>
    </row>
    <row r="19" spans="2:14" ht="15">
      <c r="B19" s="57"/>
      <c r="C19" s="57"/>
      <c r="D19" s="57"/>
      <c r="E19" s="57"/>
      <c r="F19" s="57"/>
      <c r="G19" s="57"/>
      <c r="H19" s="57"/>
      <c r="I19" s="57"/>
      <c r="J19" s="57"/>
      <c r="N19" s="248"/>
    </row>
    <row r="20" spans="2:14" ht="15">
      <c r="B20" s="727" t="s">
        <v>413</v>
      </c>
      <c r="C20" s="727"/>
      <c r="D20" s="579">
        <v>51</v>
      </c>
      <c r="E20" s="579">
        <v>0</v>
      </c>
      <c r="F20" s="18">
        <v>2610</v>
      </c>
      <c r="G20" s="579"/>
      <c r="H20" s="579"/>
      <c r="I20" s="579">
        <v>14</v>
      </c>
      <c r="J20" s="579">
        <v>0</v>
      </c>
      <c r="K20" s="18">
        <v>3863</v>
      </c>
      <c r="L20" s="18">
        <v>0</v>
      </c>
      <c r="N20" s="248"/>
    </row>
    <row r="21" spans="2:14" ht="15">
      <c r="B21" s="727" t="s">
        <v>358</v>
      </c>
      <c r="C21" s="727"/>
      <c r="D21" s="579">
        <v>0</v>
      </c>
      <c r="E21" s="579">
        <v>429</v>
      </c>
      <c r="F21" s="579">
        <v>476</v>
      </c>
      <c r="G21" s="579"/>
      <c r="H21" s="579"/>
      <c r="I21" s="579">
        <v>0</v>
      </c>
      <c r="J21" s="579">
        <v>860</v>
      </c>
      <c r="K21" s="18">
        <v>405</v>
      </c>
      <c r="L21" s="18"/>
      <c r="N21" s="248"/>
    </row>
    <row r="22" spans="2:14" ht="15">
      <c r="B22" s="727" t="s">
        <v>359</v>
      </c>
      <c r="C22" s="727"/>
      <c r="D22" s="579">
        <v>0</v>
      </c>
      <c r="E22" s="579"/>
      <c r="F22" s="579"/>
      <c r="G22" s="579"/>
      <c r="H22" s="579"/>
      <c r="I22" s="579">
        <v>0</v>
      </c>
      <c r="J22" s="579"/>
      <c r="K22" s="18"/>
      <c r="L22" s="18"/>
      <c r="N22" s="248"/>
    </row>
    <row r="23" spans="2:14" ht="15">
      <c r="B23" s="717" t="s">
        <v>246</v>
      </c>
      <c r="C23" s="717"/>
      <c r="D23" s="584"/>
      <c r="E23" s="584"/>
      <c r="F23" s="584"/>
      <c r="G23" s="584"/>
      <c r="H23" s="584"/>
      <c r="I23" s="584"/>
      <c r="J23" s="584"/>
      <c r="K23" s="583"/>
      <c r="L23" s="583"/>
      <c r="N23" s="248"/>
    </row>
    <row r="24" spans="2:14" s="121" customFormat="1" ht="15">
      <c r="B24" s="731" t="s">
        <v>56</v>
      </c>
      <c r="C24" s="731"/>
      <c r="D24" s="581">
        <f>SUM(D20:D23)</f>
        <v>51</v>
      </c>
      <c r="E24" s="581">
        <f>SUM(E20:E23)</f>
        <v>429</v>
      </c>
      <c r="F24" s="581">
        <f>SUM(F20:F23)</f>
        <v>3086</v>
      </c>
      <c r="G24" s="581">
        <f>SUM(G20:G23)</f>
        <v>0</v>
      </c>
      <c r="H24" s="581"/>
      <c r="I24" s="581">
        <f>SUM(I20:I23)</f>
        <v>14</v>
      </c>
      <c r="J24" s="581">
        <f>SUM(J20:J23)</f>
        <v>860</v>
      </c>
      <c r="K24" s="581">
        <f>SUM(K20:K23)</f>
        <v>4268</v>
      </c>
      <c r="L24" s="581">
        <f>SUM(L20:L23)</f>
        <v>0</v>
      </c>
      <c r="N24" s="248"/>
    </row>
    <row r="25" spans="4:10" ht="12.75">
      <c r="D25" s="317"/>
      <c r="E25" s="317"/>
      <c r="F25" s="317"/>
      <c r="G25" s="317"/>
      <c r="H25" s="317"/>
      <c r="I25" s="317"/>
      <c r="J25" s="317"/>
    </row>
    <row r="26" spans="2:12" ht="12.75">
      <c r="B26" s="731" t="s">
        <v>247</v>
      </c>
      <c r="C26" s="731"/>
      <c r="D26" s="581">
        <f>D13-D24</f>
        <v>-45</v>
      </c>
      <c r="E26" s="581">
        <f>E13-E24</f>
        <v>-376</v>
      </c>
      <c r="F26" s="581">
        <f>F13-F24</f>
        <v>-3086</v>
      </c>
      <c r="G26" s="581">
        <f>G13-G24</f>
        <v>0</v>
      </c>
      <c r="H26" s="581"/>
      <c r="I26" s="581">
        <f>I13-I24</f>
        <v>-12</v>
      </c>
      <c r="J26" s="581">
        <f>J13-J24</f>
        <v>-648</v>
      </c>
      <c r="K26" s="581">
        <f>K13-K24</f>
        <v>-4268</v>
      </c>
      <c r="L26" s="581">
        <f>L13-L24</f>
        <v>0</v>
      </c>
    </row>
  </sheetData>
  <sheetProtection/>
  <mergeCells count="21">
    <mergeCell ref="B4:J4"/>
    <mergeCell ref="B10:C10"/>
    <mergeCell ref="D5:G5"/>
    <mergeCell ref="B12:C12"/>
    <mergeCell ref="B11:C11"/>
    <mergeCell ref="D17:G17"/>
    <mergeCell ref="B9:C9"/>
    <mergeCell ref="I5:L5"/>
    <mergeCell ref="B5:C5"/>
    <mergeCell ref="I17:L17"/>
    <mergeCell ref="B24:C24"/>
    <mergeCell ref="B26:C26"/>
    <mergeCell ref="B23:C23"/>
    <mergeCell ref="B21:C21"/>
    <mergeCell ref="B22:C22"/>
    <mergeCell ref="B2:J2"/>
    <mergeCell ref="B13:C13"/>
    <mergeCell ref="B20:C20"/>
    <mergeCell ref="B16:J16"/>
    <mergeCell ref="B17:C17"/>
    <mergeCell ref="B8:C8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120" zoomScaleSheetLayoutView="120" zoomScalePageLayoutView="0" workbookViewId="0" topLeftCell="A1">
      <selection activeCell="H20" sqref="H20"/>
    </sheetView>
  </sheetViews>
  <sheetFormatPr defaultColWidth="9.140625" defaultRowHeight="12.75"/>
  <cols>
    <col min="1" max="1" width="2.7109375" style="1" customWidth="1"/>
    <col min="2" max="2" width="6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.75">
      <c r="B2" s="46"/>
      <c r="C2" s="755" t="s">
        <v>334</v>
      </c>
      <c r="D2" s="755"/>
      <c r="E2" s="755"/>
      <c r="F2" s="755"/>
    </row>
    <row r="3" spans="2:6" ht="15.75">
      <c r="B3" s="46"/>
      <c r="C3" s="47"/>
      <c r="D3" s="47"/>
      <c r="E3" s="47"/>
      <c r="F3" s="47"/>
    </row>
    <row r="4" spans="2:6" ht="12.75">
      <c r="B4" s="745"/>
      <c r="C4" s="746"/>
      <c r="D4" s="48"/>
      <c r="E4" s="747"/>
      <c r="F4" s="48"/>
    </row>
    <row r="5" spans="2:6" s="49" customFormat="1" ht="51">
      <c r="B5" s="745"/>
      <c r="C5" s="746"/>
      <c r="D5" s="577" t="s">
        <v>309</v>
      </c>
      <c r="E5" s="747"/>
      <c r="F5" s="577" t="s">
        <v>310</v>
      </c>
    </row>
    <row r="6" spans="2:8" ht="12.75">
      <c r="B6" s="50"/>
      <c r="C6" s="51"/>
      <c r="D6" s="578" t="s">
        <v>311</v>
      </c>
      <c r="E6" s="52"/>
      <c r="F6" s="578" t="s">
        <v>312</v>
      </c>
      <c r="H6" s="445" t="s">
        <v>284</v>
      </c>
    </row>
    <row r="7" spans="2:8" ht="12.75">
      <c r="B7" s="53"/>
      <c r="C7" s="51"/>
      <c r="D7" s="54"/>
      <c r="E7" s="54"/>
      <c r="F7" s="54"/>
      <c r="H7" s="445" t="s">
        <v>406</v>
      </c>
    </row>
    <row r="8" spans="2:6" ht="12.75">
      <c r="B8" s="53" t="str">
        <f>'Лихвен Риск'!B9</f>
        <v>2012 г.</v>
      </c>
      <c r="C8" s="51"/>
      <c r="D8" s="54">
        <v>0.075</v>
      </c>
      <c r="E8" s="54"/>
      <c r="F8" s="54">
        <v>0</v>
      </c>
    </row>
    <row r="9" spans="2:6" ht="12.75">
      <c r="B9" s="55"/>
      <c r="C9" s="51"/>
      <c r="D9" s="54">
        <v>-0.075</v>
      </c>
      <c r="E9" s="54"/>
      <c r="F9" s="54">
        <v>0</v>
      </c>
    </row>
    <row r="10" spans="2:6" ht="12.75">
      <c r="B10" s="55"/>
      <c r="C10" s="51"/>
      <c r="D10" s="54"/>
      <c r="E10" s="54"/>
      <c r="F10" s="54"/>
    </row>
    <row r="11" spans="2:6" ht="12.75">
      <c r="B11" s="53" t="str">
        <f>'Лихвен Риск'!B16</f>
        <v>2011 г.</v>
      </c>
      <c r="C11" s="51"/>
      <c r="D11" s="54">
        <v>0.075</v>
      </c>
      <c r="E11" s="54"/>
      <c r="F11" s="54">
        <v>0</v>
      </c>
    </row>
    <row r="12" spans="2:6" ht="12.75">
      <c r="B12" s="55"/>
      <c r="C12" s="51"/>
      <c r="D12" s="54">
        <v>-0.075</v>
      </c>
      <c r="E12" s="54"/>
      <c r="F12" s="54">
        <v>0</v>
      </c>
    </row>
    <row r="13" spans="2:6" ht="12.75">
      <c r="B13" s="55"/>
      <c r="C13" s="51"/>
      <c r="D13" s="54"/>
      <c r="E13" s="54"/>
      <c r="F13" s="54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view="pageBreakPreview" zoomScale="115" zoomScaleSheetLayoutView="115" zoomScalePageLayoutView="0" workbookViewId="0" topLeftCell="A1">
      <selection activeCell="B3" sqref="B3:B4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4" customWidth="1"/>
    <col min="5" max="5" width="9.421875" style="1" bestFit="1" customWidth="1"/>
    <col min="6" max="6" width="0.9921875" style="4" customWidth="1"/>
    <col min="7" max="8" width="9.140625" style="1" customWidth="1"/>
    <col min="9" max="9" width="6.8515625" style="617" bestFit="1" customWidth="1"/>
    <col min="10" max="10" width="2.8515625" style="1" customWidth="1"/>
    <col min="11" max="16384" width="9.140625" style="1" customWidth="1"/>
  </cols>
  <sheetData>
    <row r="1" spans="2:9" ht="15">
      <c r="B1" s="671" t="s">
        <v>304</v>
      </c>
      <c r="C1" s="671"/>
      <c r="D1" s="671"/>
      <c r="E1" s="671"/>
      <c r="F1" s="671"/>
      <c r="G1" s="671"/>
      <c r="H1" s="671"/>
      <c r="I1" s="671"/>
    </row>
    <row r="2" spans="2:9" ht="15">
      <c r="B2" s="5"/>
      <c r="C2" s="5"/>
      <c r="D2" s="5"/>
      <c r="E2" s="5"/>
      <c r="F2" s="5"/>
      <c r="G2" s="5"/>
      <c r="H2" s="5"/>
      <c r="I2" s="236"/>
    </row>
    <row r="3" spans="2:9" ht="12.75">
      <c r="B3" s="760" t="s">
        <v>163</v>
      </c>
      <c r="C3" s="6" t="s">
        <v>164</v>
      </c>
      <c r="D3" s="7"/>
      <c r="E3" s="8" t="str">
        <f>E23</f>
        <v>2012 г.</v>
      </c>
      <c r="F3" s="9"/>
      <c r="G3" s="8" t="str">
        <f>G23</f>
        <v>2011 г.</v>
      </c>
      <c r="H3" s="758" t="s">
        <v>387</v>
      </c>
      <c r="I3" s="759"/>
    </row>
    <row r="4" spans="2:9" ht="12.75">
      <c r="B4" s="761"/>
      <c r="C4" s="10"/>
      <c r="D4" s="7"/>
      <c r="E4" s="11" t="s">
        <v>66</v>
      </c>
      <c r="F4" s="12"/>
      <c r="G4" s="11" t="s">
        <v>66</v>
      </c>
      <c r="H4" s="474" t="s">
        <v>66</v>
      </c>
      <c r="I4" s="13" t="s">
        <v>162</v>
      </c>
    </row>
    <row r="5" spans="2:9" ht="12.75">
      <c r="B5" s="14">
        <v>1</v>
      </c>
      <c r="C5" s="15" t="s">
        <v>166</v>
      </c>
      <c r="D5" s="16"/>
      <c r="E5" s="17">
        <f>Баланс!E16</f>
        <v>14301</v>
      </c>
      <c r="F5" s="18"/>
      <c r="G5" s="19">
        <f>Баланс!G16</f>
        <v>14569</v>
      </c>
      <c r="H5" s="19">
        <f aca="true" t="shared" si="0" ref="H5:H19">E5-G5</f>
        <v>-268</v>
      </c>
      <c r="I5" s="611">
        <f aca="true" t="shared" si="1" ref="I5:I11">H5/G5</f>
        <v>-0.01839522273320063</v>
      </c>
    </row>
    <row r="6" spans="2:9" ht="12.75">
      <c r="B6" s="20">
        <v>2</v>
      </c>
      <c r="C6" s="15" t="s">
        <v>167</v>
      </c>
      <c r="D6" s="16"/>
      <c r="E6" s="21">
        <f>SUM(E8:E11)</f>
        <v>86</v>
      </c>
      <c r="F6" s="18"/>
      <c r="G6" s="22">
        <f>SUM(G8:G11)</f>
        <v>614</v>
      </c>
      <c r="H6" s="22">
        <f t="shared" si="0"/>
        <v>-528</v>
      </c>
      <c r="I6" s="612">
        <f t="shared" si="1"/>
        <v>-0.8599348534201955</v>
      </c>
    </row>
    <row r="7" spans="2:9" ht="12.75">
      <c r="B7" s="14">
        <v>3</v>
      </c>
      <c r="C7" s="15" t="s">
        <v>168</v>
      </c>
      <c r="D7" s="16"/>
      <c r="E7" s="17">
        <f>Баланс!E24</f>
        <v>0</v>
      </c>
      <c r="F7" s="18"/>
      <c r="G7" s="19">
        <f>Баланс!G24</f>
        <v>0</v>
      </c>
      <c r="H7" s="19">
        <f t="shared" si="0"/>
        <v>0</v>
      </c>
      <c r="I7" s="612" t="e">
        <f t="shared" si="1"/>
        <v>#DIV/0!</v>
      </c>
    </row>
    <row r="8" spans="2:9" ht="12.75">
      <c r="B8" s="20">
        <v>4</v>
      </c>
      <c r="C8" s="15" t="s">
        <v>14</v>
      </c>
      <c r="D8" s="16"/>
      <c r="E8" s="21">
        <f>Баланс!E19</f>
        <v>6</v>
      </c>
      <c r="F8" s="18"/>
      <c r="G8" s="22">
        <f>Баланс!G19</f>
        <v>400</v>
      </c>
      <c r="H8" s="22">
        <f t="shared" si="0"/>
        <v>-394</v>
      </c>
      <c r="I8" s="612">
        <f t="shared" si="1"/>
        <v>-0.985</v>
      </c>
    </row>
    <row r="9" spans="2:9" ht="12.75">
      <c r="B9" s="14">
        <v>5</v>
      </c>
      <c r="C9" s="15" t="s">
        <v>124</v>
      </c>
      <c r="D9" s="16"/>
      <c r="E9" s="17">
        <f>Баланс!E20</f>
        <v>74</v>
      </c>
      <c r="F9" s="18"/>
      <c r="G9" s="19">
        <f>Баланс!G20</f>
        <v>25</v>
      </c>
      <c r="H9" s="19">
        <f t="shared" si="0"/>
        <v>49</v>
      </c>
      <c r="I9" s="612">
        <f t="shared" si="1"/>
        <v>1.96</v>
      </c>
    </row>
    <row r="10" spans="2:9" ht="12.75">
      <c r="B10" s="20">
        <v>6</v>
      </c>
      <c r="C10" s="15" t="s">
        <v>169</v>
      </c>
      <c r="D10" s="16"/>
      <c r="E10" s="21">
        <f>Баланс!E21</f>
        <v>0</v>
      </c>
      <c r="F10" s="18"/>
      <c r="G10" s="22">
        <f>Баланс!G21</f>
        <v>0</v>
      </c>
      <c r="H10" s="22">
        <f t="shared" si="0"/>
        <v>0</v>
      </c>
      <c r="I10" s="612" t="e">
        <f t="shared" si="1"/>
        <v>#DIV/0!</v>
      </c>
    </row>
    <row r="11" spans="2:9" ht="12.75">
      <c r="B11" s="14">
        <v>7</v>
      </c>
      <c r="C11" s="15" t="s">
        <v>22</v>
      </c>
      <c r="D11" s="16"/>
      <c r="E11" s="17">
        <f>Баланс!E22</f>
        <v>6</v>
      </c>
      <c r="F11" s="18"/>
      <c r="G11" s="19">
        <f>Баланс!G22</f>
        <v>189</v>
      </c>
      <c r="H11" s="19">
        <f t="shared" si="0"/>
        <v>-183</v>
      </c>
      <c r="I11" s="612">
        <f t="shared" si="1"/>
        <v>-0.9682539682539683</v>
      </c>
    </row>
    <row r="12" spans="2:9" ht="12.75">
      <c r="B12" s="20">
        <v>8</v>
      </c>
      <c r="C12" s="15" t="s">
        <v>170</v>
      </c>
      <c r="D12" s="16"/>
      <c r="E12" s="21">
        <f>E5+E6+E7</f>
        <v>14387</v>
      </c>
      <c r="F12" s="18"/>
      <c r="G12" s="22">
        <f>G5+G6+G7</f>
        <v>15183</v>
      </c>
      <c r="H12" s="22">
        <f t="shared" si="0"/>
        <v>-796</v>
      </c>
      <c r="I12" s="612">
        <f aca="true" t="shared" si="2" ref="I12:I19">H12/G12</f>
        <v>-0.05242705657643417</v>
      </c>
    </row>
    <row r="13" spans="2:9" ht="12.75">
      <c r="B13" s="14">
        <v>9</v>
      </c>
      <c r="C13" s="15" t="s">
        <v>15</v>
      </c>
      <c r="D13" s="16"/>
      <c r="E13" s="17">
        <f>Баланс!E35</f>
        <v>10822</v>
      </c>
      <c r="F13" s="18"/>
      <c r="G13" s="19">
        <f>Баланс!G35</f>
        <v>9933</v>
      </c>
      <c r="H13" s="19">
        <f t="shared" si="0"/>
        <v>889</v>
      </c>
      <c r="I13" s="611">
        <f t="shared" si="2"/>
        <v>0.08949964763918253</v>
      </c>
    </row>
    <row r="14" spans="2:9" ht="12.75">
      <c r="B14" s="20">
        <v>10</v>
      </c>
      <c r="C14" s="15" t="s">
        <v>19</v>
      </c>
      <c r="D14" s="16"/>
      <c r="E14" s="21">
        <f>Баланс!E34</f>
        <v>-323</v>
      </c>
      <c r="F14" s="18"/>
      <c r="G14" s="22">
        <f>Баланс!G34</f>
        <v>16</v>
      </c>
      <c r="H14" s="22">
        <f t="shared" si="0"/>
        <v>-339</v>
      </c>
      <c r="I14" s="612">
        <f t="shared" si="2"/>
        <v>-21.1875</v>
      </c>
    </row>
    <row r="15" spans="2:9" ht="12.75">
      <c r="B15" s="14">
        <v>11</v>
      </c>
      <c r="C15" s="15" t="s">
        <v>252</v>
      </c>
      <c r="D15" s="16"/>
      <c r="E15" s="17">
        <f>Баланс!E44</f>
        <v>3565</v>
      </c>
      <c r="F15" s="18"/>
      <c r="G15" s="19">
        <f>Баланс!G44</f>
        <v>4835</v>
      </c>
      <c r="H15" s="19">
        <f t="shared" si="0"/>
        <v>-1270</v>
      </c>
      <c r="I15" s="611">
        <f t="shared" si="2"/>
        <v>-0.2626680455015512</v>
      </c>
    </row>
    <row r="16" spans="2:9" ht="12.75">
      <c r="B16" s="20">
        <v>12</v>
      </c>
      <c r="C16" s="15" t="s">
        <v>34</v>
      </c>
      <c r="D16" s="16"/>
      <c r="E16" s="21">
        <f>Баланс!E50</f>
        <v>0</v>
      </c>
      <c r="F16" s="18"/>
      <c r="G16" s="22">
        <f>Баланс!G50</f>
        <v>415</v>
      </c>
      <c r="H16" s="22">
        <f t="shared" si="0"/>
        <v>-415</v>
      </c>
      <c r="I16" s="612">
        <f t="shared" si="2"/>
        <v>-1</v>
      </c>
    </row>
    <row r="17" spans="2:9" ht="12.75">
      <c r="B17" s="14">
        <v>13</v>
      </c>
      <c r="C17" s="15" t="s">
        <v>195</v>
      </c>
      <c r="D17" s="16"/>
      <c r="E17" s="17">
        <f>E15+E16+Баланс!E51</f>
        <v>3565</v>
      </c>
      <c r="F17" s="18"/>
      <c r="G17" s="17">
        <f>G15+G16+Баланс!G51</f>
        <v>5250</v>
      </c>
      <c r="H17" s="19">
        <f t="shared" si="0"/>
        <v>-1685</v>
      </c>
      <c r="I17" s="611">
        <f t="shared" si="2"/>
        <v>-0.32095238095238093</v>
      </c>
    </row>
    <row r="18" spans="2:9" ht="12.75">
      <c r="B18" s="20">
        <v>14</v>
      </c>
      <c r="C18" s="15" t="s">
        <v>171</v>
      </c>
      <c r="D18" s="16"/>
      <c r="E18" s="21">
        <f>ОПР!F11</f>
        <v>111</v>
      </c>
      <c r="F18" s="18">
        <f>ОПР!G11</f>
        <v>0</v>
      </c>
      <c r="G18" s="22">
        <f>ОПР!H11</f>
        <v>215</v>
      </c>
      <c r="H18" s="22">
        <f t="shared" si="0"/>
        <v>-104</v>
      </c>
      <c r="I18" s="612">
        <f t="shared" si="2"/>
        <v>-0.48372093023255813</v>
      </c>
    </row>
    <row r="19" spans="2:9" ht="12.75">
      <c r="B19" s="20">
        <v>15</v>
      </c>
      <c r="C19" s="15" t="s">
        <v>172</v>
      </c>
      <c r="D19" s="16"/>
      <c r="E19" s="21">
        <f>SUM(ОПР!F13:F23)</f>
        <v>-620</v>
      </c>
      <c r="F19" s="18"/>
      <c r="G19" s="21">
        <f>SUM(ОПР!H13:H23)</f>
        <v>-748</v>
      </c>
      <c r="H19" s="22">
        <f t="shared" si="0"/>
        <v>128</v>
      </c>
      <c r="I19" s="612">
        <f t="shared" si="2"/>
        <v>-0.1711229946524064</v>
      </c>
    </row>
    <row r="20" spans="2:9" ht="12.75">
      <c r="B20" s="23"/>
      <c r="C20" s="16"/>
      <c r="D20" s="16"/>
      <c r="E20" s="18"/>
      <c r="F20" s="18"/>
      <c r="G20" s="18"/>
      <c r="H20" s="18"/>
      <c r="I20" s="613"/>
    </row>
    <row r="21" spans="2:9" ht="15">
      <c r="B21" s="671" t="s">
        <v>165</v>
      </c>
      <c r="C21" s="671"/>
      <c r="D21" s="671"/>
      <c r="E21" s="671"/>
      <c r="F21" s="671"/>
      <c r="G21" s="671"/>
      <c r="H21" s="671"/>
      <c r="I21" s="671"/>
    </row>
    <row r="22" spans="2:9" ht="15">
      <c r="B22" s="5"/>
      <c r="C22" s="5"/>
      <c r="D22" s="5"/>
      <c r="E22" s="5"/>
      <c r="F22" s="5"/>
      <c r="G22" s="5"/>
      <c r="H22" s="5"/>
      <c r="I22" s="236"/>
    </row>
    <row r="23" spans="2:9" ht="12.75">
      <c r="B23" s="756" t="s">
        <v>163</v>
      </c>
      <c r="C23" s="6" t="s">
        <v>165</v>
      </c>
      <c r="D23" s="7"/>
      <c r="E23" s="8" t="str">
        <f>ОПР!F5</f>
        <v>2012 г.</v>
      </c>
      <c r="F23" s="25"/>
      <c r="G23" s="8" t="str">
        <f>ОПР!H5</f>
        <v>2011 г.</v>
      </c>
      <c r="H23" s="758" t="s">
        <v>387</v>
      </c>
      <c r="I23" s="759"/>
    </row>
    <row r="24" spans="2:9" ht="12.75">
      <c r="B24" s="757"/>
      <c r="C24" s="10"/>
      <c r="D24" s="7"/>
      <c r="E24" s="11" t="s">
        <v>66</v>
      </c>
      <c r="F24" s="12"/>
      <c r="G24" s="11" t="s">
        <v>66</v>
      </c>
      <c r="H24" s="26" t="s">
        <v>66</v>
      </c>
      <c r="I24" s="27" t="s">
        <v>162</v>
      </c>
    </row>
    <row r="25" spans="2:9" ht="12.75">
      <c r="B25" s="28"/>
      <c r="C25" s="29" t="s">
        <v>292</v>
      </c>
      <c r="D25" s="7"/>
      <c r="E25" s="30"/>
      <c r="F25" s="31"/>
      <c r="G25" s="30"/>
      <c r="H25" s="31"/>
      <c r="I25" s="32"/>
    </row>
    <row r="26" spans="2:11" ht="12.75">
      <c r="B26" s="33">
        <v>1</v>
      </c>
      <c r="C26" s="15" t="s">
        <v>173</v>
      </c>
      <c r="D26" s="16"/>
      <c r="E26" s="383">
        <f>E14/E13</f>
        <v>-0.02984660875993347</v>
      </c>
      <c r="F26" s="384"/>
      <c r="G26" s="383">
        <f>G14/G13</f>
        <v>0.001610792308466727</v>
      </c>
      <c r="H26" s="36">
        <f>E26-G26</f>
        <v>-0.0314574010684002</v>
      </c>
      <c r="I26" s="614">
        <f>H26/G26</f>
        <v>-19.529147800776197</v>
      </c>
      <c r="K26" s="37"/>
    </row>
    <row r="27" spans="2:9" ht="12.75">
      <c r="B27" s="38">
        <v>2</v>
      </c>
      <c r="C27" s="15" t="s">
        <v>174</v>
      </c>
      <c r="D27" s="16"/>
      <c r="E27" s="385">
        <f>E14/E12</f>
        <v>-0.022450823660248836</v>
      </c>
      <c r="F27" s="384"/>
      <c r="G27" s="385">
        <f>G14/G12</f>
        <v>0.0010538101824408878</v>
      </c>
      <c r="H27" s="35">
        <f>E27-G27</f>
        <v>-0.023504633842689724</v>
      </c>
      <c r="I27" s="615">
        <f>H27/G27</f>
        <v>-22.30442847709738</v>
      </c>
    </row>
    <row r="28" spans="2:9" ht="12.75">
      <c r="B28" s="33">
        <v>3</v>
      </c>
      <c r="C28" s="15" t="s">
        <v>175</v>
      </c>
      <c r="D28" s="16"/>
      <c r="E28" s="383">
        <f>E14/E17</f>
        <v>-0.0906030855539972</v>
      </c>
      <c r="F28" s="384"/>
      <c r="G28" s="383">
        <f>G14/G17</f>
        <v>0.0030476190476190477</v>
      </c>
      <c r="H28" s="36">
        <f>E28-G28</f>
        <v>-0.09365070460161624</v>
      </c>
      <c r="I28" s="614">
        <f>H28/G28</f>
        <v>-30.72913744740533</v>
      </c>
    </row>
    <row r="29" spans="2:9" ht="12.75">
      <c r="B29" s="33">
        <v>4</v>
      </c>
      <c r="C29" s="15" t="s">
        <v>176</v>
      </c>
      <c r="D29" s="16"/>
      <c r="E29" s="383">
        <f>E14/E18</f>
        <v>-2.90990990990991</v>
      </c>
      <c r="F29" s="384"/>
      <c r="G29" s="383">
        <f>G14/G18</f>
        <v>0.07441860465116279</v>
      </c>
      <c r="H29" s="36">
        <f>E29-G29</f>
        <v>-2.9843285145610725</v>
      </c>
      <c r="I29" s="614">
        <f>H29/G29</f>
        <v>-40.10191441441441</v>
      </c>
    </row>
    <row r="30" spans="2:9" ht="12.75">
      <c r="B30" s="38"/>
      <c r="C30" s="29" t="s">
        <v>177</v>
      </c>
      <c r="D30" s="7"/>
      <c r="E30" s="39"/>
      <c r="F30" s="35"/>
      <c r="G30" s="39"/>
      <c r="H30" s="35"/>
      <c r="I30" s="616"/>
    </row>
    <row r="31" spans="2:9" ht="12.75">
      <c r="B31" s="33">
        <v>5</v>
      </c>
      <c r="C31" s="40" t="s">
        <v>178</v>
      </c>
      <c r="D31" s="41"/>
      <c r="E31" s="34">
        <f>E18/E19</f>
        <v>-0.17903225806451614</v>
      </c>
      <c r="F31" s="35"/>
      <c r="G31" s="34">
        <f>G18/G19</f>
        <v>-0.2874331550802139</v>
      </c>
      <c r="H31" s="36">
        <f>E31-G31</f>
        <v>0.10840089701569774</v>
      </c>
      <c r="I31" s="614">
        <f>H31/G31</f>
        <v>-0.3771342835708926</v>
      </c>
    </row>
    <row r="32" spans="2:9" ht="12.75">
      <c r="B32" s="33">
        <v>6</v>
      </c>
      <c r="C32" s="15" t="s">
        <v>179</v>
      </c>
      <c r="D32" s="16"/>
      <c r="E32" s="34">
        <f>E19/E18</f>
        <v>-5.585585585585585</v>
      </c>
      <c r="F32" s="35"/>
      <c r="G32" s="34">
        <f>G19/G18</f>
        <v>-3.4790697674418603</v>
      </c>
      <c r="H32" s="36">
        <f>E32-G32</f>
        <v>-2.106515818143725</v>
      </c>
      <c r="I32" s="614">
        <f>H32/G32</f>
        <v>0.605482487835429</v>
      </c>
    </row>
    <row r="33" spans="2:9" ht="12.75">
      <c r="B33" s="38"/>
      <c r="C33" s="42" t="s">
        <v>180</v>
      </c>
      <c r="D33" s="43"/>
      <c r="E33" s="39"/>
      <c r="F33" s="35"/>
      <c r="G33" s="39"/>
      <c r="H33" s="35"/>
      <c r="I33" s="616"/>
    </row>
    <row r="34" spans="2:9" ht="12.75">
      <c r="B34" s="33">
        <v>7</v>
      </c>
      <c r="C34" s="15" t="s">
        <v>181</v>
      </c>
      <c r="D34" s="16"/>
      <c r="E34" s="34" t="e">
        <f>E6/E16</f>
        <v>#DIV/0!</v>
      </c>
      <c r="F34" s="35"/>
      <c r="G34" s="34">
        <f>G6/G16</f>
        <v>1.4795180722891565</v>
      </c>
      <c r="H34" s="36" t="e">
        <f>E34-G34</f>
        <v>#DIV/0!</v>
      </c>
      <c r="I34" s="614" t="e">
        <f>H34/G34</f>
        <v>#DIV/0!</v>
      </c>
    </row>
    <row r="35" spans="2:9" ht="12.75">
      <c r="B35" s="38">
        <v>8</v>
      </c>
      <c r="C35" s="15" t="s">
        <v>182</v>
      </c>
      <c r="D35" s="16"/>
      <c r="E35" s="386" t="e">
        <f>(E6-E7-E8)/E16</f>
        <v>#DIV/0!</v>
      </c>
      <c r="F35" s="35"/>
      <c r="G35" s="39">
        <f>(G6-G7-G8)/G16</f>
        <v>0.5156626506024097</v>
      </c>
      <c r="H35" s="35" t="e">
        <f>E35-G35</f>
        <v>#DIV/0!</v>
      </c>
      <c r="I35" s="615" t="e">
        <f>H35/G35</f>
        <v>#DIV/0!</v>
      </c>
    </row>
    <row r="36" spans="2:9" ht="12.75">
      <c r="B36" s="33">
        <v>9</v>
      </c>
      <c r="C36" s="15" t="s">
        <v>183</v>
      </c>
      <c r="D36" s="16"/>
      <c r="E36" s="34" t="e">
        <f>(E10+E11)/E16</f>
        <v>#DIV/0!</v>
      </c>
      <c r="F36" s="35"/>
      <c r="G36" s="34">
        <f>(G10+G11)/G16</f>
        <v>0.45542168674698796</v>
      </c>
      <c r="H36" s="36" t="e">
        <f>E36-G36</f>
        <v>#DIV/0!</v>
      </c>
      <c r="I36" s="614" t="e">
        <f>H36/G36</f>
        <v>#DIV/0!</v>
      </c>
    </row>
    <row r="37" spans="2:9" ht="12.75">
      <c r="B37" s="33">
        <v>10</v>
      </c>
      <c r="C37" s="15" t="s">
        <v>184</v>
      </c>
      <c r="D37" s="16"/>
      <c r="E37" s="34" t="e">
        <f>E11/E16</f>
        <v>#DIV/0!</v>
      </c>
      <c r="F37" s="35"/>
      <c r="G37" s="34">
        <f>G11/G16</f>
        <v>0.45542168674698796</v>
      </c>
      <c r="H37" s="36" t="e">
        <f>E37-G37</f>
        <v>#DIV/0!</v>
      </c>
      <c r="I37" s="614" t="e">
        <f>H37/G37</f>
        <v>#DIV/0!</v>
      </c>
    </row>
    <row r="38" spans="2:9" ht="12.75">
      <c r="B38" s="38"/>
      <c r="C38" s="42" t="s">
        <v>185</v>
      </c>
      <c r="D38" s="43"/>
      <c r="E38" s="39"/>
      <c r="F38" s="35"/>
      <c r="G38" s="39"/>
      <c r="H38" s="35"/>
      <c r="I38" s="616"/>
    </row>
    <row r="39" spans="2:9" ht="12.75">
      <c r="B39" s="33">
        <v>11</v>
      </c>
      <c r="C39" s="15" t="s">
        <v>186</v>
      </c>
      <c r="D39" s="16"/>
      <c r="E39" s="34">
        <f>E17/E13</f>
        <v>0.3294215486970985</v>
      </c>
      <c r="F39" s="35"/>
      <c r="G39" s="34">
        <f>G17/G13</f>
        <v>0.5285412262156448</v>
      </c>
      <c r="H39" s="36">
        <f>E39-G39</f>
        <v>-0.1991196775185463</v>
      </c>
      <c r="I39" s="614">
        <f>H39/G39</f>
        <v>-0.37673442986508965</v>
      </c>
    </row>
    <row r="40" spans="2:9" ht="12.75">
      <c r="B40" s="38"/>
      <c r="C40" s="42" t="s">
        <v>305</v>
      </c>
      <c r="D40" s="43"/>
      <c r="E40" s="39"/>
      <c r="F40" s="35"/>
      <c r="G40" s="39"/>
      <c r="H40" s="35"/>
      <c r="I40" s="616"/>
    </row>
    <row r="41" spans="2:9" ht="12.75">
      <c r="B41" s="33">
        <v>12</v>
      </c>
      <c r="C41" s="15" t="s">
        <v>307</v>
      </c>
      <c r="D41" s="16"/>
      <c r="E41" s="34">
        <f>E8/E18*365</f>
        <v>19.72972972972973</v>
      </c>
      <c r="F41" s="35"/>
      <c r="G41" s="34">
        <f>G8/G18*365</f>
        <v>679.0697674418604</v>
      </c>
      <c r="H41" s="387">
        <f>E41-G41</f>
        <v>-659.3400377121308</v>
      </c>
      <c r="I41" s="614">
        <f>H41/G41</f>
        <v>-0.970945945945946</v>
      </c>
    </row>
    <row r="42" spans="2:9" ht="12.75">
      <c r="B42" s="33">
        <v>13</v>
      </c>
      <c r="C42" s="15" t="s">
        <v>306</v>
      </c>
      <c r="D42" s="16"/>
      <c r="E42" s="34">
        <f>E12/E18</f>
        <v>129.61261261261262</v>
      </c>
      <c r="F42" s="35"/>
      <c r="G42" s="34">
        <f>G12/G18</f>
        <v>70.61860465116278</v>
      </c>
      <c r="H42" s="36">
        <f>E42-G42</f>
        <v>58.99400796144984</v>
      </c>
      <c r="I42" s="614">
        <f>H42/G42</f>
        <v>0.8353890345591594</v>
      </c>
    </row>
    <row r="43" spans="2:9" ht="12.75">
      <c r="B43" s="33">
        <v>14</v>
      </c>
      <c r="C43" s="15" t="s">
        <v>308</v>
      </c>
      <c r="D43" s="43"/>
      <c r="E43" s="34">
        <f>E9/E18*365</f>
        <v>243.33333333333331</v>
      </c>
      <c r="F43" s="45"/>
      <c r="G43" s="34">
        <f>G9/G18*365</f>
        <v>42.44186046511628</v>
      </c>
      <c r="H43" s="36">
        <f>E43-G43</f>
        <v>200.89147286821702</v>
      </c>
      <c r="I43" s="614">
        <f>H43/G43</f>
        <v>4.7333333333333325</v>
      </c>
    </row>
    <row r="44" spans="2:9" ht="12.75">
      <c r="B44" s="38"/>
      <c r="C44" s="42" t="s">
        <v>490</v>
      </c>
      <c r="D44" s="43"/>
      <c r="E44" s="39"/>
      <c r="F44" s="35"/>
      <c r="G44" s="39"/>
      <c r="H44" s="35"/>
      <c r="I44" s="616"/>
    </row>
    <row r="45" spans="2:9" ht="12.75">
      <c r="B45" s="33">
        <v>15</v>
      </c>
      <c r="C45" s="15" t="s">
        <v>493</v>
      </c>
      <c r="D45" s="16"/>
      <c r="E45" s="34">
        <f>ОПР!F40</f>
        <v>1.948</v>
      </c>
      <c r="F45" s="35"/>
      <c r="G45" s="34">
        <f>ОПР!H40</f>
        <v>8.138</v>
      </c>
      <c r="H45" s="36">
        <f>E45-G45</f>
        <v>-6.1899999999999995</v>
      </c>
      <c r="I45" s="614">
        <f>H45/G45</f>
        <v>-0.7606291472106168</v>
      </c>
    </row>
    <row r="46" spans="2:9" ht="12.75">
      <c r="B46" s="33">
        <v>16</v>
      </c>
      <c r="C46" s="15" t="s">
        <v>494</v>
      </c>
      <c r="D46" s="16"/>
      <c r="E46" s="34">
        <f>E13*1000/' осн капитал'!E7</f>
        <v>20190.298507462685</v>
      </c>
      <c r="F46" s="35"/>
      <c r="G46" s="34">
        <f>G13*1000/' осн капитал'!G7</f>
        <v>18531.716417910447</v>
      </c>
      <c r="H46" s="36">
        <f>E46-G46</f>
        <v>1658.5820895522374</v>
      </c>
      <c r="I46" s="614">
        <f>H46/G46</f>
        <v>0.08949964763918244</v>
      </c>
    </row>
    <row r="47" spans="2:9" ht="12.75">
      <c r="B47" s="33">
        <v>17</v>
      </c>
      <c r="C47" s="15" t="s">
        <v>495</v>
      </c>
      <c r="D47" s="16"/>
      <c r="E47" s="34">
        <f>E18*1000/' осн капитал'!E7</f>
        <v>207.08955223880596</v>
      </c>
      <c r="F47" s="35"/>
      <c r="G47" s="34">
        <f>G18*1000/' осн капитал'!G7</f>
        <v>401.1194029850746</v>
      </c>
      <c r="H47" s="36">
        <f>E47-G47</f>
        <v>-194.02985074626864</v>
      </c>
      <c r="I47" s="614">
        <f>H47/G47</f>
        <v>-0.48372093023255813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87"/>
  <sheetViews>
    <sheetView zoomScale="85" zoomScaleNormal="85" zoomScalePageLayoutView="0" workbookViewId="0" topLeftCell="A52">
      <selection activeCell="A63" sqref="A63:IV64"/>
    </sheetView>
  </sheetViews>
  <sheetFormatPr defaultColWidth="9.140625" defaultRowHeight="12.75"/>
  <cols>
    <col min="1" max="1" width="55.7109375" style="228" customWidth="1"/>
    <col min="2" max="2" width="1.7109375" style="228" customWidth="1"/>
    <col min="3" max="3" width="11.140625" style="280" customWidth="1"/>
    <col min="4" max="4" width="1.7109375" style="281" customWidth="1"/>
    <col min="5" max="5" width="15.57421875" style="278" customWidth="1"/>
    <col min="6" max="6" width="1.7109375" style="279" customWidth="1"/>
    <col min="7" max="7" width="11.28125" style="278" customWidth="1"/>
    <col min="8" max="8" width="3.00390625" style="228" customWidth="1"/>
    <col min="9" max="9" width="11.00390625" style="228" customWidth="1"/>
    <col min="10" max="10" width="14.57421875" style="228" customWidth="1"/>
    <col min="11" max="11" width="3.57421875" style="228" customWidth="1"/>
    <col min="12" max="12" width="19.00390625" style="228" customWidth="1"/>
    <col min="13" max="16384" width="9.140625" style="228" customWidth="1"/>
  </cols>
  <sheetData>
    <row r="1" spans="3:256" s="242" customFormat="1" ht="15">
      <c r="C1" s="250"/>
      <c r="D1" s="251"/>
      <c r="E1" s="246"/>
      <c r="F1" s="247"/>
      <c r="G1" s="246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8" ht="21">
      <c r="A2" s="677" t="str">
        <f>'Всеобхватен доход'!A1:F1</f>
        <v>" ДУПНИЦА - ТАБАК " АД</v>
      </c>
      <c r="B2" s="677"/>
      <c r="C2" s="677"/>
      <c r="D2" s="677"/>
      <c r="E2" s="677"/>
      <c r="F2" s="677"/>
      <c r="G2" s="677"/>
      <c r="H2" s="242"/>
    </row>
    <row r="3" spans="1:8" s="229" customFormat="1" ht="21">
      <c r="A3" s="685" t="s">
        <v>384</v>
      </c>
      <c r="B3" s="685"/>
      <c r="C3" s="685"/>
      <c r="D3" s="685"/>
      <c r="E3" s="371">
        <f>'Всеобхватен доход'!D2</f>
        <v>41274</v>
      </c>
      <c r="F3" s="370"/>
      <c r="G3" s="370"/>
      <c r="H3" s="242"/>
    </row>
    <row r="4" spans="1:8" ht="15" customHeight="1">
      <c r="A4" s="678" t="s">
        <v>475</v>
      </c>
      <c r="B4" s="678"/>
      <c r="C4" s="678"/>
      <c r="D4" s="678"/>
      <c r="E4" s="678"/>
      <c r="F4" s="678"/>
      <c r="G4" s="232"/>
      <c r="H4" s="227"/>
    </row>
    <row r="5" spans="1:8" s="240" customFormat="1" ht="15">
      <c r="A5" s="234"/>
      <c r="B5" s="234"/>
      <c r="C5" s="235"/>
      <c r="D5" s="236"/>
      <c r="E5" s="237"/>
      <c r="F5" s="238"/>
      <c r="G5" s="239"/>
      <c r="H5" s="234"/>
    </row>
    <row r="6" spans="1:8" ht="18" customHeight="1">
      <c r="A6" s="259" t="s">
        <v>4</v>
      </c>
      <c r="B6" s="241"/>
      <c r="C6" s="362" t="s">
        <v>253</v>
      </c>
      <c r="D6" s="236"/>
      <c r="E6" s="368" t="str">
        <f>'Всеобхватен доход'!D5</f>
        <v>2012 г.</v>
      </c>
      <c r="F6" s="367"/>
      <c r="G6" s="369" t="str">
        <f>'Всеобхватен доход'!F5</f>
        <v>2011 г.</v>
      </c>
      <c r="H6" s="242"/>
    </row>
    <row r="7" spans="1:8" ht="16.5" customHeight="1">
      <c r="A7" s="244" t="s">
        <v>193</v>
      </c>
      <c r="B7" s="243"/>
      <c r="C7" s="231"/>
      <c r="D7" s="230"/>
      <c r="E7" s="239"/>
      <c r="F7" s="238"/>
      <c r="G7" s="239"/>
      <c r="H7" s="242"/>
    </row>
    <row r="8" spans="1:8" ht="15.75" customHeight="1">
      <c r="A8" s="248" t="s">
        <v>263</v>
      </c>
      <c r="B8" s="249"/>
      <c r="C8" s="395">
        <f>ДМА!B2</f>
        <v>11</v>
      </c>
      <c r="D8" s="251"/>
      <c r="E8" s="246">
        <v>8285</v>
      </c>
      <c r="F8" s="247"/>
      <c r="G8" s="246">
        <v>8526</v>
      </c>
      <c r="H8" s="242"/>
    </row>
    <row r="9" spans="1:8" ht="15.75" customHeight="1">
      <c r="A9" s="248" t="s">
        <v>31</v>
      </c>
      <c r="B9" s="249"/>
      <c r="C9" s="395">
        <f>'И имоти'!B2</f>
        <v>12</v>
      </c>
      <c r="D9" s="251"/>
      <c r="E9" s="246">
        <v>6016</v>
      </c>
      <c r="F9" s="247"/>
      <c r="G9" s="246">
        <v>6016</v>
      </c>
      <c r="H9" s="242"/>
    </row>
    <row r="10" spans="1:8" ht="15" hidden="1">
      <c r="A10" s="248" t="s">
        <v>424</v>
      </c>
      <c r="B10" s="249"/>
      <c r="C10" s="395">
        <f>ДНА!B2</f>
        <v>13</v>
      </c>
      <c r="D10" s="251"/>
      <c r="E10" s="246">
        <v>0</v>
      </c>
      <c r="F10" s="247"/>
      <c r="G10" s="246">
        <v>0</v>
      </c>
      <c r="H10" s="242"/>
    </row>
    <row r="11" spans="1:8" ht="15" hidden="1">
      <c r="A11" s="248" t="s">
        <v>117</v>
      </c>
      <c r="B11" s="249"/>
      <c r="C11" s="395">
        <f>Инвестиции!B2</f>
        <v>23</v>
      </c>
      <c r="D11" s="251"/>
      <c r="E11" s="246">
        <v>0</v>
      </c>
      <c r="F11" s="247"/>
      <c r="G11" s="246">
        <v>0</v>
      </c>
      <c r="H11" s="242"/>
    </row>
    <row r="12" spans="1:8" ht="15" hidden="1">
      <c r="A12" s="248" t="s">
        <v>118</v>
      </c>
      <c r="B12" s="249"/>
      <c r="C12" s="395">
        <f>C11</f>
        <v>23</v>
      </c>
      <c r="D12" s="251"/>
      <c r="E12" s="246">
        <v>0</v>
      </c>
      <c r="F12" s="247"/>
      <c r="G12" s="246">
        <v>0</v>
      </c>
      <c r="H12" s="242"/>
    </row>
    <row r="13" spans="1:8" ht="15" hidden="1">
      <c r="A13" s="248" t="s">
        <v>437</v>
      </c>
      <c r="B13" s="249"/>
      <c r="C13" s="395">
        <f>'фин активи и пасиви'!B2</f>
        <v>22</v>
      </c>
      <c r="D13" s="251"/>
      <c r="E13" s="246">
        <v>0</v>
      </c>
      <c r="F13" s="247"/>
      <c r="G13" s="246">
        <v>0</v>
      </c>
      <c r="H13" s="242"/>
    </row>
    <row r="14" spans="1:8" ht="15" hidden="1">
      <c r="A14" s="248" t="s">
        <v>189</v>
      </c>
      <c r="B14" s="249"/>
      <c r="C14" s="395">
        <f>вземания!B2</f>
        <v>14</v>
      </c>
      <c r="D14" s="251"/>
      <c r="E14" s="246">
        <v>0</v>
      </c>
      <c r="F14" s="247"/>
      <c r="G14" s="246">
        <v>0</v>
      </c>
      <c r="H14" s="242"/>
    </row>
    <row r="15" spans="1:8" ht="15" customHeight="1">
      <c r="A15" s="248" t="s">
        <v>30</v>
      </c>
      <c r="B15" s="248"/>
      <c r="C15" s="440">
        <f>ОПР!D34</f>
        <v>10</v>
      </c>
      <c r="D15" s="251"/>
      <c r="E15" s="246">
        <v>0</v>
      </c>
      <c r="F15" s="247"/>
      <c r="G15" s="246">
        <v>27</v>
      </c>
      <c r="H15" s="242"/>
    </row>
    <row r="16" spans="1:8" ht="15.75">
      <c r="A16" s="241" t="s">
        <v>188</v>
      </c>
      <c r="B16" s="253"/>
      <c r="C16" s="254"/>
      <c r="D16" s="5"/>
      <c r="E16" s="255">
        <f>SUM(E8:E15)</f>
        <v>14301</v>
      </c>
      <c r="F16" s="247"/>
      <c r="G16" s="255">
        <f>SUM(G8:G15)</f>
        <v>14569</v>
      </c>
      <c r="H16" s="242"/>
    </row>
    <row r="17" spans="1:8" ht="9" customHeight="1">
      <c r="A17" s="241"/>
      <c r="B17" s="241"/>
      <c r="C17" s="245"/>
      <c r="D17" s="5"/>
      <c r="E17" s="256"/>
      <c r="F17" s="257"/>
      <c r="G17" s="256"/>
      <c r="H17" s="242"/>
    </row>
    <row r="18" spans="1:8" ht="16.5" customHeight="1">
      <c r="A18" s="241" t="s">
        <v>26</v>
      </c>
      <c r="B18" s="241"/>
      <c r="C18" s="245"/>
      <c r="D18" s="5"/>
      <c r="E18" s="256">
        <v>0</v>
      </c>
      <c r="F18" s="257"/>
      <c r="G18" s="256"/>
      <c r="H18" s="242"/>
    </row>
    <row r="19" spans="1:8" ht="15">
      <c r="A19" s="248" t="s">
        <v>14</v>
      </c>
      <c r="B19" s="249"/>
      <c r="C19" s="395">
        <f>'Мат запаси'!B2</f>
        <v>15</v>
      </c>
      <c r="D19" s="251"/>
      <c r="E19" s="246">
        <v>6</v>
      </c>
      <c r="F19" s="247"/>
      <c r="G19" s="246">
        <v>400</v>
      </c>
      <c r="H19" s="242"/>
    </row>
    <row r="20" spans="1:8" ht="15">
      <c r="A20" s="248" t="s">
        <v>190</v>
      </c>
      <c r="B20" s="249"/>
      <c r="C20" s="395">
        <f>вземания!B2</f>
        <v>14</v>
      </c>
      <c r="D20" s="251"/>
      <c r="E20" s="246">
        <v>74</v>
      </c>
      <c r="F20" s="247"/>
      <c r="G20" s="246">
        <v>25</v>
      </c>
      <c r="H20" s="242"/>
    </row>
    <row r="21" spans="1:8" ht="15.75" customHeight="1" hidden="1">
      <c r="A21" s="248" t="s">
        <v>444</v>
      </c>
      <c r="B21" s="249"/>
      <c r="C21" s="395">
        <f>C13</f>
        <v>22</v>
      </c>
      <c r="D21" s="251"/>
      <c r="E21" s="246">
        <v>0</v>
      </c>
      <c r="F21" s="247"/>
      <c r="G21" s="246">
        <v>0</v>
      </c>
      <c r="H21" s="242"/>
    </row>
    <row r="22" spans="1:8" ht="15">
      <c r="A22" s="248" t="s">
        <v>327</v>
      </c>
      <c r="B22" s="249"/>
      <c r="C22" s="395">
        <f>Пари!B2</f>
        <v>16</v>
      </c>
      <c r="D22" s="251"/>
      <c r="E22" s="246">
        <v>6</v>
      </c>
      <c r="F22" s="247"/>
      <c r="G22" s="246">
        <v>189</v>
      </c>
      <c r="H22" s="242"/>
    </row>
    <row r="23" spans="1:8" ht="16.5" customHeight="1">
      <c r="A23" s="241" t="s">
        <v>187</v>
      </c>
      <c r="B23" s="253"/>
      <c r="C23" s="254"/>
      <c r="D23" s="5"/>
      <c r="E23" s="255">
        <f>SUM(E19:E22)</f>
        <v>86</v>
      </c>
      <c r="F23" s="247"/>
      <c r="G23" s="255">
        <f>SUM(G19:G22)</f>
        <v>614</v>
      </c>
      <c r="H23" s="242"/>
    </row>
    <row r="24" spans="1:8" ht="30" hidden="1">
      <c r="A24" s="258" t="s">
        <v>266</v>
      </c>
      <c r="B24" s="253"/>
      <c r="C24" s="395">
        <f>'Активи и пасиви за продажба'!B2</f>
        <v>21</v>
      </c>
      <c r="D24" s="5"/>
      <c r="E24" s="252">
        <v>0</v>
      </c>
      <c r="F24" s="247"/>
      <c r="G24" s="252">
        <v>0</v>
      </c>
      <c r="H24" s="242"/>
    </row>
    <row r="25" spans="1:8" ht="16.5" customHeight="1" thickBot="1">
      <c r="A25" s="259" t="s">
        <v>379</v>
      </c>
      <c r="B25" s="241"/>
      <c r="C25" s="260"/>
      <c r="D25" s="5"/>
      <c r="E25" s="261">
        <f>E16+E23+E24</f>
        <v>14387</v>
      </c>
      <c r="F25" s="257"/>
      <c r="G25" s="261">
        <f>G16+G23+G24</f>
        <v>15183</v>
      </c>
      <c r="H25" s="242"/>
    </row>
    <row r="26" spans="1:8" ht="16.5" customHeight="1" thickTop="1">
      <c r="A26" s="259"/>
      <c r="B26" s="241"/>
      <c r="C26" s="260"/>
      <c r="D26" s="5"/>
      <c r="E26" s="256"/>
      <c r="F26" s="257"/>
      <c r="G26" s="256"/>
      <c r="H26" s="242"/>
    </row>
    <row r="27" spans="1:8" ht="15" customHeight="1">
      <c r="A27" s="259" t="s">
        <v>381</v>
      </c>
      <c r="B27" s="241"/>
      <c r="C27" s="262"/>
      <c r="D27" s="5"/>
      <c r="E27" s="256"/>
      <c r="F27" s="257"/>
      <c r="G27" s="256"/>
      <c r="H27" s="242"/>
    </row>
    <row r="28" spans="1:8" ht="15">
      <c r="A28" s="258" t="s">
        <v>16</v>
      </c>
      <c r="B28" s="241"/>
      <c r="C28" s="447">
        <f>' осн капитал'!B2</f>
        <v>17</v>
      </c>
      <c r="D28" s="5"/>
      <c r="E28" s="232">
        <v>536</v>
      </c>
      <c r="F28" s="257"/>
      <c r="G28" s="232">
        <v>536</v>
      </c>
      <c r="H28" s="242"/>
    </row>
    <row r="29" spans="1:8" ht="15" hidden="1">
      <c r="A29" s="248" t="s">
        <v>42</v>
      </c>
      <c r="B29" s="241"/>
      <c r="C29" s="263"/>
      <c r="D29" s="5"/>
      <c r="E29" s="232">
        <v>0</v>
      </c>
      <c r="F29" s="257"/>
      <c r="G29" s="232">
        <v>0</v>
      </c>
      <c r="H29" s="242"/>
    </row>
    <row r="30" spans="1:8" ht="15" hidden="1">
      <c r="A30" s="248" t="s">
        <v>43</v>
      </c>
      <c r="B30" s="241"/>
      <c r="C30" s="263"/>
      <c r="D30" s="5"/>
      <c r="E30" s="232">
        <v>0</v>
      </c>
      <c r="F30" s="257"/>
      <c r="G30" s="232">
        <v>0</v>
      </c>
      <c r="H30" s="242"/>
    </row>
    <row r="31" spans="1:8" ht="15" customHeight="1">
      <c r="A31" s="248" t="s">
        <v>21</v>
      </c>
      <c r="B31" s="241"/>
      <c r="C31" s="250"/>
      <c r="D31" s="251"/>
      <c r="E31" s="246">
        <v>8617</v>
      </c>
      <c r="F31" s="247"/>
      <c r="G31" s="246">
        <v>8617</v>
      </c>
      <c r="H31" s="242"/>
    </row>
    <row r="32" spans="1:8" ht="15" hidden="1">
      <c r="A32" s="248" t="s">
        <v>5</v>
      </c>
      <c r="B32" s="241"/>
      <c r="C32" s="250"/>
      <c r="D32" s="251"/>
      <c r="E32" s="232">
        <v>0</v>
      </c>
      <c r="F32" s="257"/>
      <c r="G32" s="232">
        <v>0</v>
      </c>
      <c r="H32" s="242"/>
    </row>
    <row r="33" spans="1:9" ht="15">
      <c r="A33" s="264" t="s">
        <v>109</v>
      </c>
      <c r="B33" s="264"/>
      <c r="C33" s="250"/>
      <c r="D33" s="251"/>
      <c r="E33" s="232">
        <v>1992</v>
      </c>
      <c r="F33" s="233"/>
      <c r="G33" s="232">
        <v>764</v>
      </c>
      <c r="H33" s="242" t="s">
        <v>24</v>
      </c>
      <c r="I33" s="265"/>
    </row>
    <row r="34" spans="1:8" ht="15">
      <c r="A34" s="248" t="s">
        <v>344</v>
      </c>
      <c r="B34" s="248"/>
      <c r="C34" s="250"/>
      <c r="D34" s="251"/>
      <c r="E34" s="232">
        <v>-323</v>
      </c>
      <c r="F34" s="233"/>
      <c r="G34" s="232">
        <v>16</v>
      </c>
      <c r="H34" s="242"/>
    </row>
    <row r="35" spans="1:9" ht="16.5" customHeight="1">
      <c r="A35" s="259" t="s">
        <v>380</v>
      </c>
      <c r="B35" s="241"/>
      <c r="C35" s="260"/>
      <c r="D35" s="5"/>
      <c r="E35" s="266">
        <f>SUM(E28:E34)</f>
        <v>10822</v>
      </c>
      <c r="F35" s="257"/>
      <c r="G35" s="266">
        <f>SUM(G28:G34)</f>
        <v>9933</v>
      </c>
      <c r="H35" s="242"/>
      <c r="I35" s="265"/>
    </row>
    <row r="36" spans="1:8" ht="9" customHeight="1">
      <c r="A36" s="248"/>
      <c r="B36" s="248"/>
      <c r="C36" s="250"/>
      <c r="D36" s="251"/>
      <c r="E36" s="256"/>
      <c r="F36" s="257"/>
      <c r="G36" s="256"/>
      <c r="H36" s="242"/>
    </row>
    <row r="37" spans="1:8" ht="21" customHeight="1">
      <c r="A37" s="259" t="s">
        <v>382</v>
      </c>
      <c r="B37" s="248"/>
      <c r="C37" s="250"/>
      <c r="D37" s="251"/>
      <c r="E37" s="256"/>
      <c r="F37" s="257"/>
      <c r="G37" s="256"/>
      <c r="H37" s="242"/>
    </row>
    <row r="38" spans="1:8" ht="15" customHeight="1">
      <c r="A38" s="260" t="s">
        <v>33</v>
      </c>
      <c r="B38" s="241"/>
      <c r="C38" s="260"/>
      <c r="D38" s="5"/>
      <c r="E38" s="256"/>
      <c r="F38" s="257"/>
      <c r="G38" s="256"/>
      <c r="H38" s="242"/>
    </row>
    <row r="39" spans="1:8" ht="15">
      <c r="A39" s="248" t="s">
        <v>411</v>
      </c>
      <c r="B39" s="248"/>
      <c r="C39" s="395">
        <f>'фин задълж'!B2</f>
        <v>19</v>
      </c>
      <c r="D39" s="251"/>
      <c r="E39" s="232">
        <v>428</v>
      </c>
      <c r="F39" s="233">
        <v>0</v>
      </c>
      <c r="G39" s="232">
        <v>405</v>
      </c>
      <c r="H39" s="242"/>
    </row>
    <row r="40" spans="1:8" ht="15">
      <c r="A40" s="248" t="s">
        <v>191</v>
      </c>
      <c r="B40" s="248"/>
      <c r="C40" s="395">
        <f>задължения!B2</f>
        <v>18</v>
      </c>
      <c r="D40" s="251"/>
      <c r="E40" s="232">
        <v>3137</v>
      </c>
      <c r="F40" s="233">
        <v>0</v>
      </c>
      <c r="G40" s="232">
        <v>4322</v>
      </c>
      <c r="H40" s="242"/>
    </row>
    <row r="41" spans="1:8" ht="15">
      <c r="A41" s="248" t="s">
        <v>44</v>
      </c>
      <c r="B41" s="248"/>
      <c r="C41" s="440">
        <f>C15</f>
        <v>10</v>
      </c>
      <c r="D41" s="251"/>
      <c r="E41" s="232">
        <v>0</v>
      </c>
      <c r="F41" s="233">
        <v>0</v>
      </c>
      <c r="G41" s="232">
        <v>108</v>
      </c>
      <c r="H41" s="242"/>
    </row>
    <row r="42" spans="1:8" ht="15" hidden="1">
      <c r="A42" s="248" t="s">
        <v>45</v>
      </c>
      <c r="B42" s="248"/>
      <c r="C42" s="395">
        <f>Провизии!B2</f>
        <v>20</v>
      </c>
      <c r="D42" s="251"/>
      <c r="E42" s="232">
        <v>0</v>
      </c>
      <c r="F42" s="233">
        <v>0</v>
      </c>
      <c r="G42" s="232">
        <v>0</v>
      </c>
      <c r="H42" s="242"/>
    </row>
    <row r="43" spans="1:8" ht="15" hidden="1">
      <c r="A43" s="248" t="s">
        <v>443</v>
      </c>
      <c r="B43" s="248"/>
      <c r="C43" s="395">
        <f>C21</f>
        <v>22</v>
      </c>
      <c r="D43" s="251"/>
      <c r="E43" s="232">
        <v>0</v>
      </c>
      <c r="F43" s="233">
        <v>0</v>
      </c>
      <c r="G43" s="232">
        <v>0</v>
      </c>
      <c r="H43" s="242"/>
    </row>
    <row r="44" spans="1:8" ht="15">
      <c r="A44" s="260" t="s">
        <v>264</v>
      </c>
      <c r="B44" s="241"/>
      <c r="C44" s="260"/>
      <c r="D44" s="5"/>
      <c r="E44" s="266">
        <f>SUM(E39:E43)</f>
        <v>3565</v>
      </c>
      <c r="F44" s="257"/>
      <c r="G44" s="266">
        <f>SUM(G39:G43)</f>
        <v>4835</v>
      </c>
      <c r="H44" s="242"/>
    </row>
    <row r="45" spans="1:8" ht="15">
      <c r="A45" s="241"/>
      <c r="B45" s="241"/>
      <c r="C45" s="250"/>
      <c r="D45" s="251"/>
      <c r="E45" s="252"/>
      <c r="F45" s="267"/>
      <c r="G45" s="252"/>
      <c r="H45" s="242"/>
    </row>
    <row r="46" spans="1:8" ht="15">
      <c r="A46" s="260" t="s">
        <v>34</v>
      </c>
      <c r="B46" s="241"/>
      <c r="C46" s="260"/>
      <c r="D46" s="5"/>
      <c r="E46" s="256">
        <v>0</v>
      </c>
      <c r="F46" s="257"/>
      <c r="G46" s="256"/>
      <c r="H46" s="242"/>
    </row>
    <row r="47" spans="1:8" ht="15" hidden="1">
      <c r="A47" s="248" t="s">
        <v>412</v>
      </c>
      <c r="B47" s="248"/>
      <c r="C47" s="395">
        <f>'фин задълж'!B2</f>
        <v>19</v>
      </c>
      <c r="D47" s="251"/>
      <c r="E47" s="232">
        <v>0</v>
      </c>
      <c r="F47" s="233"/>
      <c r="G47" s="232">
        <v>0</v>
      </c>
      <c r="H47" s="242"/>
    </row>
    <row r="48" spans="1:8" ht="15">
      <c r="A48" s="248" t="s">
        <v>192</v>
      </c>
      <c r="B48" s="248"/>
      <c r="C48" s="395">
        <f>C40</f>
        <v>18</v>
      </c>
      <c r="D48" s="251"/>
      <c r="E48" s="232">
        <v>0</v>
      </c>
      <c r="F48" s="233"/>
      <c r="G48" s="232">
        <v>415</v>
      </c>
      <c r="H48" s="242"/>
    </row>
    <row r="49" spans="1:8" ht="15" customHeight="1" hidden="1">
      <c r="A49" s="248" t="s">
        <v>445</v>
      </c>
      <c r="B49" s="248"/>
      <c r="C49" s="395">
        <f>C43</f>
        <v>22</v>
      </c>
      <c r="D49" s="251"/>
      <c r="E49" s="232">
        <v>0</v>
      </c>
      <c r="F49" s="233"/>
      <c r="G49" s="232">
        <v>0</v>
      </c>
      <c r="H49" s="242"/>
    </row>
    <row r="50" spans="1:8" ht="16.5" customHeight="1">
      <c r="A50" s="260" t="s">
        <v>265</v>
      </c>
      <c r="B50" s="241"/>
      <c r="C50" s="260"/>
      <c r="D50" s="5"/>
      <c r="E50" s="266">
        <f>SUM(E47:E49)</f>
        <v>0</v>
      </c>
      <c r="F50" s="257"/>
      <c r="G50" s="266">
        <f>SUM(G47:G49)</f>
        <v>415</v>
      </c>
      <c r="H50" s="242"/>
    </row>
    <row r="51" spans="1:12" ht="30" hidden="1">
      <c r="A51" s="258" t="s">
        <v>267</v>
      </c>
      <c r="B51" s="248"/>
      <c r="C51" s="395">
        <f>C24</f>
        <v>21</v>
      </c>
      <c r="D51" s="251"/>
      <c r="E51" s="268">
        <v>0</v>
      </c>
      <c r="F51" s="247"/>
      <c r="G51" s="268">
        <v>0</v>
      </c>
      <c r="H51" s="242"/>
      <c r="J51" s="683" t="s">
        <v>478</v>
      </c>
      <c r="K51" s="683"/>
      <c r="L51" s="683"/>
    </row>
    <row r="52" spans="1:12" ht="16.5" customHeight="1" thickBot="1">
      <c r="A52" s="260" t="s">
        <v>383</v>
      </c>
      <c r="B52" s="241"/>
      <c r="C52" s="260"/>
      <c r="D52" s="5"/>
      <c r="E52" s="261">
        <f>E35+E44+E50+E51</f>
        <v>14387</v>
      </c>
      <c r="F52" s="257"/>
      <c r="G52" s="261">
        <f>G35+G44+G50+G51</f>
        <v>15183</v>
      </c>
      <c r="H52" s="242"/>
      <c r="J52" s="542">
        <f>E25-E52</f>
        <v>0</v>
      </c>
      <c r="K52" s="541"/>
      <c r="L52" s="542">
        <f>G25-G52</f>
        <v>0</v>
      </c>
    </row>
    <row r="53" spans="1:8" ht="16.5" customHeight="1" thickTop="1">
      <c r="A53" s="260"/>
      <c r="B53" s="241"/>
      <c r="C53" s="260"/>
      <c r="D53" s="5"/>
      <c r="E53" s="256"/>
      <c r="F53" s="257"/>
      <c r="G53" s="256"/>
      <c r="H53" s="242"/>
    </row>
    <row r="54" spans="1:8" ht="15">
      <c r="A54" s="675" t="s">
        <v>368</v>
      </c>
      <c r="B54" s="675"/>
      <c r="C54" s="675"/>
      <c r="D54" s="251"/>
      <c r="E54" s="269" t="s">
        <v>368</v>
      </c>
      <c r="F54" s="247"/>
      <c r="G54" s="269" t="s">
        <v>368</v>
      </c>
      <c r="H54" s="242"/>
    </row>
    <row r="55" spans="1:8" ht="15">
      <c r="A55" s="684" t="str">
        <f>'Всеобхватен доход'!A20</f>
        <v>Приложенията и пояснителните сведения представляват неразделна част от финансовия отчет</v>
      </c>
      <c r="B55" s="684"/>
      <c r="C55" s="684"/>
      <c r="D55" s="684"/>
      <c r="E55" s="684"/>
      <c r="F55" s="684"/>
      <c r="G55" s="684"/>
      <c r="H55" s="242"/>
    </row>
    <row r="56" spans="1:8" ht="15">
      <c r="A56" s="673" t="s">
        <v>368</v>
      </c>
      <c r="B56" s="673"/>
      <c r="C56" s="673"/>
      <c r="D56" s="270"/>
      <c r="E56" s="271" t="s">
        <v>368</v>
      </c>
      <c r="F56" s="272"/>
      <c r="G56" s="271" t="s">
        <v>368</v>
      </c>
      <c r="H56" s="242"/>
    </row>
    <row r="57" spans="1:8" ht="15">
      <c r="A57" s="193" t="s">
        <v>236</v>
      </c>
      <c r="B57" s="273"/>
      <c r="C57" s="250"/>
      <c r="D57" s="251"/>
      <c r="E57" s="246"/>
      <c r="F57" s="247"/>
      <c r="G57" s="246"/>
      <c r="H57" s="242"/>
    </row>
    <row r="58" spans="1:8" ht="15">
      <c r="A58" s="195" t="str">
        <f>'Всеобхватен доход'!A24</f>
        <v>Венчо Бачев</v>
      </c>
      <c r="B58" s="199"/>
      <c r="C58" s="250"/>
      <c r="D58" s="251"/>
      <c r="E58" s="372"/>
      <c r="F58" s="267"/>
      <c r="G58" s="372"/>
      <c r="H58" s="242"/>
    </row>
    <row r="59" spans="1:8" ht="15">
      <c r="A59" s="195"/>
      <c r="B59" s="199"/>
      <c r="C59" s="250"/>
      <c r="D59" s="251"/>
      <c r="E59" s="252"/>
      <c r="F59" s="267"/>
      <c r="G59" s="372"/>
      <c r="H59" s="242"/>
    </row>
    <row r="60" spans="1:8" ht="15">
      <c r="A60" s="199" t="s">
        <v>13</v>
      </c>
      <c r="B60" s="274"/>
      <c r="C60" s="250"/>
      <c r="D60" s="251"/>
      <c r="E60" s="252"/>
      <c r="F60" s="267"/>
      <c r="G60" s="252"/>
      <c r="H60" s="242"/>
    </row>
    <row r="61" spans="1:8" ht="15">
      <c r="A61" s="200" t="str">
        <f>'Всеобхватен доход'!A27</f>
        <v>Елена Васева</v>
      </c>
      <c r="B61" s="199"/>
      <c r="C61" s="250"/>
      <c r="D61" s="251"/>
      <c r="E61" s="246"/>
      <c r="F61" s="247"/>
      <c r="G61" s="246"/>
      <c r="H61" s="242"/>
    </row>
    <row r="62" spans="1:8" ht="15">
      <c r="A62" s="199"/>
      <c r="B62" s="275"/>
      <c r="C62" s="250"/>
      <c r="D62" s="251"/>
      <c r="E62" s="246"/>
      <c r="F62" s="247"/>
      <c r="G62" s="246"/>
      <c r="H62" s="242"/>
    </row>
    <row r="63" spans="1:8" ht="15" hidden="1">
      <c r="A63" s="200" t="s">
        <v>36</v>
      </c>
      <c r="B63" s="242"/>
      <c r="C63" s="250"/>
      <c r="D63" s="251"/>
      <c r="E63" s="246"/>
      <c r="F63" s="247"/>
      <c r="G63" s="246"/>
      <c r="H63" s="242"/>
    </row>
    <row r="64" spans="1:8" ht="15" hidden="1">
      <c r="A64" s="195" t="str">
        <f>'Всеобхватен доход'!A30</f>
        <v>Валери Петков</v>
      </c>
      <c r="B64" s="242"/>
      <c r="C64" s="250"/>
      <c r="D64" s="251"/>
      <c r="E64" s="246"/>
      <c r="F64" s="247"/>
      <c r="G64" s="246" t="s">
        <v>24</v>
      </c>
      <c r="H64" s="242"/>
    </row>
    <row r="65" spans="1:8" ht="18.75">
      <c r="A65" s="202"/>
      <c r="B65" s="242"/>
      <c r="C65" s="250"/>
      <c r="D65" s="251"/>
      <c r="E65" s="246"/>
      <c r="F65" s="247"/>
      <c r="G65" s="246"/>
      <c r="H65" s="242"/>
    </row>
    <row r="66" spans="1:8" ht="15">
      <c r="A66" s="195" t="str">
        <f>'Всеобхватен доход'!A32</f>
        <v>София, 28 февруари 2013 г.</v>
      </c>
      <c r="B66" s="273"/>
      <c r="C66" s="250"/>
      <c r="D66" s="251"/>
      <c r="E66" s="246"/>
      <c r="F66" s="247"/>
      <c r="G66" s="246"/>
      <c r="H66" s="242"/>
    </row>
    <row r="67" spans="1:8" ht="15">
      <c r="A67" s="195"/>
      <c r="B67" s="273"/>
      <c r="C67" s="250"/>
      <c r="D67" s="251"/>
      <c r="E67" s="246"/>
      <c r="F67" s="247"/>
      <c r="G67" s="246"/>
      <c r="H67" s="242"/>
    </row>
    <row r="68" ht="15">
      <c r="G68" s="228"/>
    </row>
    <row r="72" spans="1:4" ht="15">
      <c r="A72" s="276"/>
      <c r="B72" s="276"/>
      <c r="C72" s="277"/>
      <c r="D72" s="228"/>
    </row>
    <row r="74" spans="1:4" ht="15">
      <c r="A74" s="276"/>
      <c r="B74" s="276"/>
      <c r="C74" s="277"/>
      <c r="D74" s="228"/>
    </row>
    <row r="75" spans="1:4" ht="15">
      <c r="A75" s="276"/>
      <c r="B75" s="276"/>
      <c r="C75" s="277"/>
      <c r="D75" s="228"/>
    </row>
    <row r="76" spans="1:2" ht="15">
      <c r="A76" s="277"/>
      <c r="B76" s="277"/>
    </row>
    <row r="78" spans="1:2" ht="15">
      <c r="A78" s="224"/>
      <c r="B78" s="224"/>
    </row>
    <row r="79" spans="1:2" ht="15">
      <c r="A79" s="225"/>
      <c r="B79" s="225"/>
    </row>
    <row r="80" spans="1:2" ht="15">
      <c r="A80" s="225"/>
      <c r="B80" s="225"/>
    </row>
    <row r="81" spans="1:2" ht="15">
      <c r="A81" s="224"/>
      <c r="B81" s="224"/>
    </row>
    <row r="82" spans="1:2" ht="15">
      <c r="A82" s="226"/>
      <c r="B82" s="226"/>
    </row>
    <row r="85" spans="1:2" ht="15">
      <c r="A85" s="282"/>
      <c r="B85" s="282"/>
    </row>
    <row r="86" spans="1:2" ht="15">
      <c r="A86" s="282"/>
      <c r="B86" s="282"/>
    </row>
    <row r="87" spans="1:2" ht="15">
      <c r="A87" s="283"/>
      <c r="B87" s="283"/>
    </row>
  </sheetData>
  <sheetProtection/>
  <mergeCells count="7">
    <mergeCell ref="J51:L51"/>
    <mergeCell ref="A56:C56"/>
    <mergeCell ref="A2:G2"/>
    <mergeCell ref="A55:G55"/>
    <mergeCell ref="A54:C54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1" location="Данъци!Print_Area" display="Данъци!Print_Area"/>
    <hyperlink ref="C28" location="' осн капитал'!Print_Area" display="' осн капитал'!Print_Area"/>
    <hyperlink ref="C40" location="задължения!Print_Area" display="задължения!Print_Area"/>
    <hyperlink ref="C48" location="задължения!Print_Area" display="задължения!Print_Area"/>
    <hyperlink ref="C39" location="'фин задълж'!A1" display="'фин задълж'!A1"/>
    <hyperlink ref="C42" location="Провизии!A1" display="Провизии!A1"/>
    <hyperlink ref="C24" location="'Активи и пасиви за продажба'!A1" display="'Активи и пасиви за продажба'!A1"/>
    <hyperlink ref="C51" location="'Активи и пасиви за продажба'!A1" display="'Активи и пасиви за продажба'!A1"/>
    <hyperlink ref="C47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49" location="'фин активи и пасиви'!A1" display="'фин активи и пасиви'!A1"/>
    <hyperlink ref="C43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tabSelected="1" zoomScaleSheetLayoutView="80" zoomScalePageLayoutView="0" workbookViewId="0" topLeftCell="A1">
      <selection activeCell="A34" sqref="A34:IV34"/>
    </sheetView>
  </sheetViews>
  <sheetFormatPr defaultColWidth="9.140625" defaultRowHeight="12.75"/>
  <cols>
    <col min="1" max="1" width="71.140625" style="649" customWidth="1"/>
    <col min="2" max="2" width="8.8515625" style="649" bestFit="1" customWidth="1"/>
    <col min="3" max="3" width="1.7109375" style="645" customWidth="1"/>
    <col min="4" max="4" width="15.421875" style="646" customWidth="1"/>
    <col min="5" max="5" width="1.7109375" style="647" customWidth="1"/>
    <col min="6" max="6" width="12.140625" style="646" customWidth="1"/>
    <col min="7" max="7" width="4.28125" style="638" customWidth="1"/>
    <col min="8" max="8" width="9.140625" style="638" customWidth="1"/>
    <col min="9" max="9" width="35.140625" style="638" bestFit="1" customWidth="1"/>
    <col min="10" max="16384" width="9.140625" style="638" customWidth="1"/>
  </cols>
  <sheetData>
    <row r="1" spans="1:7" ht="18.75">
      <c r="A1" s="686" t="str">
        <f>'[1]Баланс'!A2</f>
        <v>" ДУПНИЦА - ТАБАК " АД</v>
      </c>
      <c r="B1" s="686"/>
      <c r="C1" s="686"/>
      <c r="D1" s="686"/>
      <c r="E1" s="686"/>
      <c r="F1" s="686"/>
      <c r="G1" s="103"/>
    </row>
    <row r="2" spans="1:7" ht="18.75">
      <c r="A2" s="689" t="s">
        <v>385</v>
      </c>
      <c r="B2" s="689"/>
      <c r="C2" s="689"/>
      <c r="D2" s="381">
        <f>'[1]Баланс'!E3</f>
        <v>41274</v>
      </c>
      <c r="E2" s="379"/>
      <c r="F2" s="379"/>
      <c r="G2" s="103"/>
    </row>
    <row r="3" spans="1:7" ht="15">
      <c r="A3" s="678" t="s">
        <v>475</v>
      </c>
      <c r="B3" s="678"/>
      <c r="C3" s="678"/>
      <c r="D3" s="678"/>
      <c r="E3" s="678"/>
      <c r="F3" s="678"/>
      <c r="G3" s="103"/>
    </row>
    <row r="4" spans="1:9" ht="15">
      <c r="A4" s="205"/>
      <c r="B4" s="205"/>
      <c r="C4" s="652"/>
      <c r="D4" s="653"/>
      <c r="E4" s="653"/>
      <c r="F4" s="653"/>
      <c r="G4" s="103"/>
      <c r="I4" s="621" t="s">
        <v>284</v>
      </c>
    </row>
    <row r="5" spans="1:9" ht="15">
      <c r="A5" s="205"/>
      <c r="B5" s="206" t="s">
        <v>291</v>
      </c>
      <c r="C5" s="652"/>
      <c r="D5" s="654" t="str">
        <f>'[1]Баланс'!E6</f>
        <v>2012 г.</v>
      </c>
      <c r="E5" s="655"/>
      <c r="F5" s="654" t="str">
        <f>'[1]Баланс'!G6</f>
        <v>2011 г.</v>
      </c>
      <c r="G5" s="103"/>
      <c r="I5" s="621" t="s">
        <v>406</v>
      </c>
    </row>
    <row r="6" spans="1:7" ht="15">
      <c r="A6" s="205"/>
      <c r="B6" s="205"/>
      <c r="C6" s="652"/>
      <c r="D6" s="656"/>
      <c r="E6" s="655"/>
      <c r="F6" s="656"/>
      <c r="G6" s="103"/>
    </row>
    <row r="7" spans="1:7" ht="15">
      <c r="A7" s="657" t="s">
        <v>52</v>
      </c>
      <c r="B7" s="657"/>
      <c r="C7" s="207"/>
      <c r="D7" s="208"/>
      <c r="E7" s="209"/>
      <c r="F7" s="208"/>
      <c r="G7" s="103"/>
    </row>
    <row r="8" spans="1:7" ht="15">
      <c r="A8" s="658" t="s">
        <v>6</v>
      </c>
      <c r="B8" s="658"/>
      <c r="C8" s="207"/>
      <c r="D8" s="208">
        <v>204</v>
      </c>
      <c r="E8" s="209"/>
      <c r="F8" s="208">
        <v>343</v>
      </c>
      <c r="G8" s="103"/>
    </row>
    <row r="9" spans="1:7" ht="15">
      <c r="A9" s="658" t="s">
        <v>7</v>
      </c>
      <c r="B9" s="658"/>
      <c r="C9" s="207"/>
      <c r="D9" s="208">
        <v>-76</v>
      </c>
      <c r="E9" s="209"/>
      <c r="F9" s="208">
        <v>-170</v>
      </c>
      <c r="G9" s="103"/>
    </row>
    <row r="10" spans="1:7" ht="15">
      <c r="A10" s="658" t="s">
        <v>268</v>
      </c>
      <c r="B10" s="658"/>
      <c r="C10" s="207"/>
      <c r="D10" s="208">
        <v>-101</v>
      </c>
      <c r="E10" s="209"/>
      <c r="F10" s="208">
        <v>-105</v>
      </c>
      <c r="G10" s="103"/>
    </row>
    <row r="11" spans="1:7" ht="15" hidden="1">
      <c r="A11" s="658" t="s">
        <v>8</v>
      </c>
      <c r="B11" s="659"/>
      <c r="C11" s="210"/>
      <c r="D11" s="208">
        <v>0</v>
      </c>
      <c r="E11" s="209"/>
      <c r="F11" s="208">
        <v>0</v>
      </c>
      <c r="G11" s="103"/>
    </row>
    <row r="12" spans="1:7" ht="15">
      <c r="A12" s="658" t="s">
        <v>27</v>
      </c>
      <c r="B12" s="658"/>
      <c r="C12" s="210"/>
      <c r="D12" s="208">
        <v>-5</v>
      </c>
      <c r="E12" s="209"/>
      <c r="F12" s="208">
        <v>-17</v>
      </c>
      <c r="G12" s="103"/>
    </row>
    <row r="13" spans="1:7" ht="15" hidden="1">
      <c r="A13" s="658" t="s">
        <v>28</v>
      </c>
      <c r="B13" s="658"/>
      <c r="C13" s="210"/>
      <c r="D13" s="208">
        <v>0</v>
      </c>
      <c r="E13" s="209"/>
      <c r="F13" s="208">
        <v>0</v>
      </c>
      <c r="G13" s="103"/>
    </row>
    <row r="14" spans="1:7" ht="15" hidden="1">
      <c r="A14" s="658" t="s">
        <v>269</v>
      </c>
      <c r="B14" s="658"/>
      <c r="C14" s="210"/>
      <c r="D14" s="208">
        <v>0</v>
      </c>
      <c r="E14" s="209"/>
      <c r="F14" s="208">
        <v>0</v>
      </c>
      <c r="G14" s="103"/>
    </row>
    <row r="15" spans="1:7" ht="15" hidden="1">
      <c r="A15" s="658" t="s">
        <v>11</v>
      </c>
      <c r="B15" s="658"/>
      <c r="C15" s="207"/>
      <c r="D15" s="208">
        <v>0</v>
      </c>
      <c r="E15" s="209"/>
      <c r="F15" s="208">
        <v>0</v>
      </c>
      <c r="G15" s="103"/>
    </row>
    <row r="16" spans="1:7" ht="15.75" thickBot="1">
      <c r="A16" s="376"/>
      <c r="B16" s="373"/>
      <c r="C16" s="210"/>
      <c r="D16" s="211">
        <f>SUM(D8:D15)</f>
        <v>22</v>
      </c>
      <c r="E16" s="212"/>
      <c r="F16" s="211">
        <f>SUM(F8:F15)</f>
        <v>51</v>
      </c>
      <c r="G16" s="103"/>
    </row>
    <row r="17" spans="1:7" ht="15.75" thickTop="1">
      <c r="A17" s="658"/>
      <c r="B17" s="658"/>
      <c r="C17" s="207"/>
      <c r="D17" s="208"/>
      <c r="E17" s="209"/>
      <c r="F17" s="208"/>
      <c r="G17" s="103"/>
    </row>
    <row r="18" spans="1:7" ht="15">
      <c r="A18" s="657" t="s">
        <v>53</v>
      </c>
      <c r="B18" s="657"/>
      <c r="C18" s="207"/>
      <c r="D18" s="208"/>
      <c r="E18" s="209"/>
      <c r="F18" s="208"/>
      <c r="G18" s="103"/>
    </row>
    <row r="19" spans="1:7" ht="15">
      <c r="A19" s="658" t="s">
        <v>9</v>
      </c>
      <c r="B19" s="658"/>
      <c r="C19" s="207"/>
      <c r="D19" s="208">
        <v>0</v>
      </c>
      <c r="E19" s="209"/>
      <c r="F19" s="208">
        <v>-34</v>
      </c>
      <c r="G19" s="103"/>
    </row>
    <row r="20" spans="1:7" ht="15">
      <c r="A20" s="658" t="s">
        <v>10</v>
      </c>
      <c r="B20" s="660"/>
      <c r="C20" s="207"/>
      <c r="D20" s="208">
        <v>14</v>
      </c>
      <c r="E20" s="209"/>
      <c r="F20" s="208">
        <v>16</v>
      </c>
      <c r="G20" s="103"/>
    </row>
    <row r="21" spans="1:7" ht="15" hidden="1">
      <c r="A21" s="658" t="s">
        <v>46</v>
      </c>
      <c r="B21" s="660"/>
      <c r="C21" s="207"/>
      <c r="D21" s="208">
        <v>0</v>
      </c>
      <c r="E21" s="209"/>
      <c r="F21" s="208">
        <v>0</v>
      </c>
      <c r="G21" s="103"/>
    </row>
    <row r="22" spans="1:7" ht="15" hidden="1">
      <c r="A22" s="658" t="s">
        <v>47</v>
      </c>
      <c r="B22" s="660"/>
      <c r="C22" s="207"/>
      <c r="D22" s="208">
        <v>0</v>
      </c>
      <c r="E22" s="209"/>
      <c r="F22" s="208">
        <v>0</v>
      </c>
      <c r="G22" s="103"/>
    </row>
    <row r="23" spans="1:7" ht="15" hidden="1">
      <c r="A23" s="658" t="s">
        <v>270</v>
      </c>
      <c r="B23" s="658"/>
      <c r="C23" s="207"/>
      <c r="D23" s="208">
        <v>0</v>
      </c>
      <c r="E23" s="209"/>
      <c r="F23" s="208">
        <v>0</v>
      </c>
      <c r="G23" s="103"/>
    </row>
    <row r="24" spans="1:7" ht="15" hidden="1">
      <c r="A24" s="658" t="s">
        <v>271</v>
      </c>
      <c r="B24" s="658"/>
      <c r="C24" s="207"/>
      <c r="D24" s="208">
        <v>0</v>
      </c>
      <c r="E24" s="209"/>
      <c r="F24" s="208">
        <v>0</v>
      </c>
      <c r="G24" s="103"/>
    </row>
    <row r="25" spans="1:7" ht="15" hidden="1">
      <c r="A25" s="658" t="s">
        <v>272</v>
      </c>
      <c r="B25" s="658"/>
      <c r="C25" s="207"/>
      <c r="D25" s="548">
        <v>0</v>
      </c>
      <c r="E25" s="548"/>
      <c r="F25" s="548">
        <v>0</v>
      </c>
      <c r="G25" s="103"/>
    </row>
    <row r="26" spans="1:7" ht="15" hidden="1">
      <c r="A26" s="658" t="s">
        <v>12</v>
      </c>
      <c r="B26" s="658"/>
      <c r="C26" s="207"/>
      <c r="D26" s="208">
        <v>0</v>
      </c>
      <c r="E26" s="209"/>
      <c r="F26" s="208">
        <v>0</v>
      </c>
      <c r="G26" s="103"/>
    </row>
    <row r="27" spans="1:7" ht="15.75" thickBot="1">
      <c r="A27" s="376"/>
      <c r="B27" s="373"/>
      <c r="C27" s="207"/>
      <c r="D27" s="211">
        <f>SUM(D19:D26)</f>
        <v>14</v>
      </c>
      <c r="E27" s="212"/>
      <c r="F27" s="211">
        <f>SUM(F19:F26)</f>
        <v>-18</v>
      </c>
      <c r="G27" s="103"/>
    </row>
    <row r="28" spans="1:7" ht="15.75" thickTop="1">
      <c r="A28" s="658"/>
      <c r="B28" s="658"/>
      <c r="C28" s="207"/>
      <c r="D28" s="208"/>
      <c r="E28" s="209"/>
      <c r="F28" s="208"/>
      <c r="G28" s="103"/>
    </row>
    <row r="29" spans="1:7" ht="15">
      <c r="A29" s="657" t="s">
        <v>54</v>
      </c>
      <c r="B29" s="657"/>
      <c r="C29" s="207"/>
      <c r="D29" s="213"/>
      <c r="E29" s="212"/>
      <c r="F29" s="213"/>
      <c r="G29" s="103"/>
    </row>
    <row r="30" spans="1:7" ht="30" hidden="1">
      <c r="A30" s="658" t="s">
        <v>50</v>
      </c>
      <c r="B30" s="660"/>
      <c r="C30" s="207"/>
      <c r="D30" s="208">
        <v>0</v>
      </c>
      <c r="E30" s="209"/>
      <c r="F30" s="208">
        <v>0</v>
      </c>
      <c r="G30" s="103"/>
    </row>
    <row r="31" spans="1:13" ht="30" hidden="1">
      <c r="A31" s="658" t="s">
        <v>51</v>
      </c>
      <c r="B31" s="660"/>
      <c r="C31" s="207"/>
      <c r="D31" s="208">
        <v>0</v>
      </c>
      <c r="E31" s="209"/>
      <c r="F31" s="208">
        <v>0</v>
      </c>
      <c r="G31" s="103"/>
      <c r="J31" s="639"/>
      <c r="K31" s="639"/>
      <c r="L31" s="639"/>
      <c r="M31" s="640"/>
    </row>
    <row r="32" spans="1:13" ht="15" hidden="1">
      <c r="A32" s="658" t="s">
        <v>48</v>
      </c>
      <c r="B32" s="658"/>
      <c r="C32" s="207"/>
      <c r="D32" s="208">
        <v>0</v>
      </c>
      <c r="E32" s="209"/>
      <c r="F32" s="208">
        <v>0</v>
      </c>
      <c r="G32" s="103"/>
      <c r="J32" s="639"/>
      <c r="K32" s="639"/>
      <c r="L32" s="639"/>
      <c r="M32" s="640"/>
    </row>
    <row r="33" spans="1:13" ht="15">
      <c r="A33" s="658" t="s">
        <v>49</v>
      </c>
      <c r="B33" s="658"/>
      <c r="C33" s="207"/>
      <c r="D33" s="208">
        <v>-9</v>
      </c>
      <c r="E33" s="208"/>
      <c r="F33" s="208">
        <v>-13</v>
      </c>
      <c r="G33" s="103"/>
      <c r="J33" s="640"/>
      <c r="L33" s="640"/>
      <c r="M33" s="640"/>
    </row>
    <row r="34" spans="1:7" ht="15" hidden="1">
      <c r="A34" s="658" t="s">
        <v>273</v>
      </c>
      <c r="B34" s="658"/>
      <c r="C34" s="207"/>
      <c r="D34" s="208">
        <v>0</v>
      </c>
      <c r="E34" s="208"/>
      <c r="F34" s="208">
        <v>0</v>
      </c>
      <c r="G34" s="103"/>
    </row>
    <row r="35" spans="1:7" ht="15">
      <c r="A35" s="658" t="s">
        <v>274</v>
      </c>
      <c r="B35" s="658"/>
      <c r="C35" s="207"/>
      <c r="D35" s="208">
        <v>0</v>
      </c>
      <c r="E35" s="208"/>
      <c r="F35" s="208">
        <v>5</v>
      </c>
      <c r="G35" s="103"/>
    </row>
    <row r="36" spans="1:7" ht="15">
      <c r="A36" s="658" t="s">
        <v>275</v>
      </c>
      <c r="B36" s="658"/>
      <c r="C36" s="207"/>
      <c r="D36" s="208">
        <v>-21</v>
      </c>
      <c r="E36" s="208"/>
      <c r="F36" s="208">
        <v>-29</v>
      </c>
      <c r="G36" s="103"/>
    </row>
    <row r="37" spans="1:7" ht="15">
      <c r="A37" s="658" t="s">
        <v>25</v>
      </c>
      <c r="B37" s="658"/>
      <c r="C37" s="207"/>
      <c r="D37" s="208">
        <v>-2</v>
      </c>
      <c r="E37" s="209"/>
      <c r="F37" s="208">
        <v>-2</v>
      </c>
      <c r="G37" s="103"/>
    </row>
    <row r="38" spans="1:7" ht="15.75" thickBot="1">
      <c r="A38" s="376"/>
      <c r="B38" s="373"/>
      <c r="C38" s="207"/>
      <c r="D38" s="211">
        <f>SUM(D30:D37)</f>
        <v>-32</v>
      </c>
      <c r="E38" s="212"/>
      <c r="F38" s="211">
        <f>SUM(F30:F37)</f>
        <v>-39</v>
      </c>
      <c r="G38" s="103"/>
    </row>
    <row r="39" spans="1:7" ht="15.75" thickTop="1">
      <c r="A39" s="377"/>
      <c r="B39" s="374"/>
      <c r="C39" s="207"/>
      <c r="D39" s="208"/>
      <c r="E39" s="207"/>
      <c r="F39" s="208"/>
      <c r="G39" s="103"/>
    </row>
    <row r="40" spans="1:10" ht="30">
      <c r="A40" s="378" t="s">
        <v>20</v>
      </c>
      <c r="B40" s="375"/>
      <c r="C40" s="210"/>
      <c r="D40" s="214">
        <f>D16+D27+D38</f>
        <v>4</v>
      </c>
      <c r="E40" s="215"/>
      <c r="F40" s="214">
        <f>F16+F27+F38</f>
        <v>-6</v>
      </c>
      <c r="G40" s="103"/>
      <c r="J40" s="641"/>
    </row>
    <row r="41" spans="1:10" ht="15">
      <c r="A41" s="377"/>
      <c r="B41" s="374"/>
      <c r="C41" s="207"/>
      <c r="D41" s="208"/>
      <c r="E41" s="207"/>
      <c r="F41" s="208"/>
      <c r="G41" s="103"/>
      <c r="I41" s="642" t="s">
        <v>390</v>
      </c>
      <c r="J41" s="661" t="s">
        <v>391</v>
      </c>
    </row>
    <row r="42" spans="1:10" ht="15">
      <c r="A42" s="378" t="s">
        <v>361</v>
      </c>
      <c r="B42" s="395">
        <f>'[1]Баланс'!C22</f>
        <v>16</v>
      </c>
      <c r="C42" s="210"/>
      <c r="D42" s="214">
        <f>F44</f>
        <v>2</v>
      </c>
      <c r="E42" s="215"/>
      <c r="F42" s="214">
        <v>8</v>
      </c>
      <c r="G42" s="103"/>
      <c r="I42" s="643">
        <f>'[1]Баланс'!G22</f>
        <v>189</v>
      </c>
      <c r="J42" s="644">
        <f>D42-I42</f>
        <v>-187</v>
      </c>
    </row>
    <row r="43" spans="1:10" ht="15">
      <c r="A43" s="377"/>
      <c r="B43" s="374"/>
      <c r="C43" s="207"/>
      <c r="D43" s="208"/>
      <c r="E43" s="207"/>
      <c r="F43" s="208"/>
      <c r="G43" s="103"/>
      <c r="I43" s="643"/>
      <c r="J43" s="641"/>
    </row>
    <row r="44" spans="1:10" ht="15.75" thickBot="1">
      <c r="A44" s="378" t="s">
        <v>362</v>
      </c>
      <c r="B44" s="395">
        <f>B42</f>
        <v>16</v>
      </c>
      <c r="C44" s="210"/>
      <c r="D44" s="216">
        <f>D42+D40</f>
        <v>6</v>
      </c>
      <c r="E44" s="215"/>
      <c r="F44" s="216">
        <f>F42+F40</f>
        <v>2</v>
      </c>
      <c r="G44" s="103"/>
      <c r="I44" s="643">
        <f>'[1]Баланс'!E22</f>
        <v>6</v>
      </c>
      <c r="J44" s="644">
        <f>D44-I44</f>
        <v>0</v>
      </c>
    </row>
    <row r="45" spans="1:10" ht="15">
      <c r="A45" s="217" t="s">
        <v>368</v>
      </c>
      <c r="B45" s="217"/>
      <c r="C45" s="207"/>
      <c r="D45" s="218" t="s">
        <v>368</v>
      </c>
      <c r="E45" s="662"/>
      <c r="F45" s="218" t="s">
        <v>368</v>
      </c>
      <c r="G45" s="103"/>
      <c r="J45" s="641"/>
    </row>
    <row r="46" spans="1:7" ht="15">
      <c r="A46" s="688" t="str">
        <f>'[1]Всеобхватен доход'!A20</f>
        <v>Приложенията и пояснителните сведения представляват неразделна част от финансовия отчет</v>
      </c>
      <c r="B46" s="688"/>
      <c r="C46" s="688"/>
      <c r="D46" s="688"/>
      <c r="E46" s="688"/>
      <c r="F46" s="688"/>
      <c r="G46" s="103"/>
    </row>
    <row r="47" spans="1:7" ht="15">
      <c r="A47" s="219" t="s">
        <v>368</v>
      </c>
      <c r="B47" s="219"/>
      <c r="C47" s="220"/>
      <c r="D47" s="221" t="s">
        <v>368</v>
      </c>
      <c r="E47" s="220"/>
      <c r="F47" s="221" t="s">
        <v>368</v>
      </c>
      <c r="G47" s="103"/>
    </row>
    <row r="48" spans="1:7" ht="15">
      <c r="A48" s="650" t="s">
        <v>236</v>
      </c>
      <c r="B48" s="650"/>
      <c r="C48" s="207"/>
      <c r="D48" s="663"/>
      <c r="E48" s="662"/>
      <c r="F48" s="663"/>
      <c r="G48" s="103"/>
    </row>
    <row r="49" spans="1:7" ht="15">
      <c r="A49" s="195" t="str">
        <f>'[1]Баланс'!A58</f>
        <v>Венчо Бачев</v>
      </c>
      <c r="B49" s="195"/>
      <c r="C49" s="207"/>
      <c r="D49" s="208"/>
      <c r="E49" s="207"/>
      <c r="F49" s="208"/>
      <c r="G49" s="103"/>
    </row>
    <row r="50" spans="1:7" ht="15">
      <c r="A50" s="242"/>
      <c r="B50" s="242"/>
      <c r="C50" s="207"/>
      <c r="D50" s="208"/>
      <c r="E50" s="207"/>
      <c r="F50" s="208"/>
      <c r="G50" s="103"/>
    </row>
    <row r="51" spans="1:7" ht="15">
      <c r="A51" s="199" t="s">
        <v>13</v>
      </c>
      <c r="B51" s="199"/>
      <c r="C51" s="207"/>
      <c r="D51" s="208"/>
      <c r="E51" s="207"/>
      <c r="F51" s="208"/>
      <c r="G51" s="103"/>
    </row>
    <row r="52" spans="1:7" ht="15">
      <c r="A52" s="200" t="str">
        <f>'[1]Баланс'!A61</f>
        <v>Елена Васева</v>
      </c>
      <c r="B52" s="200"/>
      <c r="C52" s="222"/>
      <c r="D52" s="223"/>
      <c r="E52" s="207"/>
      <c r="F52" s="223"/>
      <c r="G52" s="103"/>
    </row>
    <row r="53" spans="1:7" ht="15">
      <c r="A53" s="199"/>
      <c r="B53" s="199"/>
      <c r="C53" s="687"/>
      <c r="D53" s="687"/>
      <c r="E53" s="687"/>
      <c r="F53" s="687"/>
      <c r="G53" s="103"/>
    </row>
    <row r="54" spans="1:7" ht="15" hidden="1">
      <c r="A54" s="200" t="s">
        <v>36</v>
      </c>
      <c r="B54" s="200"/>
      <c r="C54" s="323"/>
      <c r="D54" s="323"/>
      <c r="E54" s="323"/>
      <c r="F54" s="323"/>
      <c r="G54" s="103"/>
    </row>
    <row r="55" spans="1:7" ht="15" hidden="1">
      <c r="A55" s="195" t="str">
        <f>'[1]Баланс'!A64</f>
        <v>Валери Петков</v>
      </c>
      <c r="B55" s="195"/>
      <c r="C55" s="222"/>
      <c r="D55" s="223"/>
      <c r="E55" s="207"/>
      <c r="F55" s="223"/>
      <c r="G55" s="103"/>
    </row>
    <row r="56" spans="1:7" ht="15">
      <c r="A56" s="242"/>
      <c r="B56" s="242"/>
      <c r="C56" s="222"/>
      <c r="D56" s="223"/>
      <c r="E56" s="207"/>
      <c r="F56" s="223"/>
      <c r="G56" s="103"/>
    </row>
    <row r="57" spans="1:7" ht="15">
      <c r="A57" s="195" t="str">
        <f>'[1]Баланс'!A66</f>
        <v>София, 28 февруари 2013 г.</v>
      </c>
      <c r="B57" s="195"/>
      <c r="C57" s="222"/>
      <c r="D57" s="223"/>
      <c r="E57" s="207"/>
      <c r="F57" s="223"/>
      <c r="G57" s="103"/>
    </row>
    <row r="58" spans="1:7" ht="15">
      <c r="A58" s="195"/>
      <c r="B58" s="195"/>
      <c r="C58" s="222"/>
      <c r="D58" s="223"/>
      <c r="E58" s="207"/>
      <c r="F58" s="223"/>
      <c r="G58" s="103"/>
    </row>
    <row r="59" spans="1:2" ht="15">
      <c r="A59" s="225"/>
      <c r="B59" s="225"/>
    </row>
    <row r="60" spans="1:2" ht="15">
      <c r="A60" s="224"/>
      <c r="B60" s="224"/>
    </row>
    <row r="61" spans="1:2" ht="15">
      <c r="A61" s="226"/>
      <c r="B61" s="226"/>
    </row>
    <row r="62" spans="1:2" ht="15">
      <c r="A62" s="226"/>
      <c r="B62" s="226"/>
    </row>
    <row r="63" spans="1:2" ht="15">
      <c r="A63" s="648"/>
      <c r="B63" s="648"/>
    </row>
  </sheetData>
  <sheetProtection/>
  <mergeCells count="5">
    <mergeCell ref="A1:F1"/>
    <mergeCell ref="C53:F53"/>
    <mergeCell ref="A46:F46"/>
    <mergeCell ref="A2:C2"/>
    <mergeCell ref="A3:F3"/>
  </mergeCells>
  <hyperlinks>
    <hyperlink ref="B42" location="Пари!Print_Area" display="Пари!Print_Area"/>
    <hyperlink ref="B44" location="Пари!Print_Area" display="Пари!Print_Area"/>
    <hyperlink ref="I4" location="ОПР!Print_Area" display="Отчет за доходите"/>
    <hyperlink ref="I5" location="Баланс!Print_Area" display="Отчет за финансовото състояние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1"/>
  <sheetViews>
    <sheetView zoomScaleSheetLayoutView="90" zoomScalePageLayoutView="0" workbookViewId="0" topLeftCell="A1">
      <pane xSplit="2" ySplit="7" topLeftCell="C33" activePane="bottomRight" state="frozen"/>
      <selection pane="topLeft" activeCell="B3" sqref="B3:B4"/>
      <selection pane="topRight" activeCell="B3" sqref="B3:B4"/>
      <selection pane="bottomLeft" activeCell="B3" sqref="B3:B4"/>
      <selection pane="bottomRight" activeCell="A40" sqref="A40:IV41"/>
    </sheetView>
  </sheetViews>
  <sheetFormatPr defaultColWidth="9.140625" defaultRowHeight="12.75"/>
  <cols>
    <col min="1" max="1" width="43.7109375" style="197" customWidth="1"/>
    <col min="2" max="2" width="1.421875" style="197" customWidth="1"/>
    <col min="3" max="3" width="9.7109375" style="180" customWidth="1"/>
    <col min="4" max="4" width="1.421875" style="180" customWidth="1"/>
    <col min="5" max="5" width="9.7109375" style="180" customWidth="1"/>
    <col min="6" max="6" width="1.421875" style="180" customWidth="1"/>
    <col min="7" max="7" width="11.00390625" style="180" customWidth="1"/>
    <col min="8" max="8" width="1.421875" style="180" customWidth="1"/>
    <col min="9" max="9" width="14.28125" style="180" bestFit="1" customWidth="1"/>
    <col min="10" max="10" width="1.421875" style="180" customWidth="1"/>
    <col min="11" max="11" width="9.7109375" style="180" hidden="1" customWidth="1"/>
    <col min="12" max="12" width="1.421875" style="180" hidden="1" customWidth="1"/>
    <col min="13" max="13" width="11.28125" style="180" customWidth="1"/>
    <col min="14" max="14" width="1.421875" style="180" customWidth="1"/>
    <col min="15" max="15" width="9.7109375" style="180" customWidth="1"/>
    <col min="16" max="16" width="3.140625" style="180" customWidth="1"/>
    <col min="17" max="16384" width="9.140625" style="180" customWidth="1"/>
  </cols>
  <sheetData>
    <row r="1" spans="1:16" ht="18" customHeight="1">
      <c r="A1" s="686" t="str">
        <f>'[2]ОПП'!A1</f>
        <v>" ДУПНИЦА - ТАБАК " АД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179"/>
    </row>
    <row r="2" spans="1:16" ht="18" customHeight="1">
      <c r="A2" s="692" t="s">
        <v>330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179"/>
    </row>
    <row r="3" spans="1:16" ht="18" customHeight="1">
      <c r="A3" s="700" t="s">
        <v>386</v>
      </c>
      <c r="B3" s="700"/>
      <c r="C3" s="700"/>
      <c r="D3" s="700"/>
      <c r="E3" s="700"/>
      <c r="F3" s="700"/>
      <c r="G3" s="700"/>
      <c r="H3" s="700"/>
      <c r="I3" s="382">
        <f>'[2]ОПП'!D2</f>
        <v>41274</v>
      </c>
      <c r="J3" s="380"/>
      <c r="K3" s="380"/>
      <c r="L3" s="380"/>
      <c r="M3" s="380"/>
      <c r="N3" s="380"/>
      <c r="O3" s="380"/>
      <c r="P3" s="179"/>
    </row>
    <row r="4" spans="1:16" ht="18" customHeight="1">
      <c r="A4" s="678" t="s">
        <v>475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179"/>
    </row>
    <row r="5" spans="1:16" ht="16.5" customHeight="1">
      <c r="A5" s="694"/>
      <c r="B5" s="694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179"/>
    </row>
    <row r="6" spans="1:18" ht="33.75" customHeight="1">
      <c r="A6" s="696"/>
      <c r="B6" s="318"/>
      <c r="C6" s="698" t="s">
        <v>16</v>
      </c>
      <c r="D6" s="319"/>
      <c r="E6" s="698" t="s">
        <v>43</v>
      </c>
      <c r="F6" s="319"/>
      <c r="G6" s="698" t="s">
        <v>21</v>
      </c>
      <c r="H6" s="319"/>
      <c r="I6" s="698" t="s">
        <v>5</v>
      </c>
      <c r="J6" s="319"/>
      <c r="K6" s="698" t="s">
        <v>17</v>
      </c>
      <c r="L6" s="319"/>
      <c r="M6" s="698" t="s">
        <v>23</v>
      </c>
      <c r="N6" s="319"/>
      <c r="O6" s="698" t="s">
        <v>18</v>
      </c>
      <c r="P6" s="179"/>
      <c r="Q6" s="324"/>
      <c r="R6" s="324"/>
    </row>
    <row r="7" spans="1:18" s="183" customFormat="1" ht="15">
      <c r="A7" s="697"/>
      <c r="B7" s="325"/>
      <c r="C7" s="699"/>
      <c r="D7" s="326"/>
      <c r="E7" s="699"/>
      <c r="F7" s="326"/>
      <c r="G7" s="699"/>
      <c r="H7" s="326"/>
      <c r="I7" s="699"/>
      <c r="J7" s="181"/>
      <c r="K7" s="699"/>
      <c r="L7" s="326"/>
      <c r="M7" s="699"/>
      <c r="N7" s="326"/>
      <c r="O7" s="699"/>
      <c r="P7" s="182"/>
      <c r="Q7" s="324"/>
      <c r="R7" s="324"/>
    </row>
    <row r="8" spans="1:18" s="188" customFormat="1" ht="15">
      <c r="A8" s="328" t="str">
        <f>"Към 01.01."&amp;'[2]Баланс'!G6</f>
        <v>Към 01.01.2011 г.</v>
      </c>
      <c r="B8" s="184"/>
      <c r="C8" s="335">
        <v>536</v>
      </c>
      <c r="D8" s="329"/>
      <c r="E8" s="335">
        <v>0</v>
      </c>
      <c r="F8" s="329"/>
      <c r="G8" s="335">
        <v>8617</v>
      </c>
      <c r="H8" s="329"/>
      <c r="I8" s="335">
        <v>0</v>
      </c>
      <c r="J8" s="327"/>
      <c r="K8" s="329"/>
      <c r="L8" s="329"/>
      <c r="M8" s="335">
        <v>95</v>
      </c>
      <c r="N8" s="329"/>
      <c r="O8" s="549"/>
      <c r="P8" s="186"/>
      <c r="Q8" s="324"/>
      <c r="R8" s="324"/>
    </row>
    <row r="9" spans="1:18" s="188" customFormat="1" ht="15" hidden="1">
      <c r="A9" s="330" t="s">
        <v>342</v>
      </c>
      <c r="B9" s="184"/>
      <c r="C9" s="329"/>
      <c r="D9" s="329"/>
      <c r="E9" s="329"/>
      <c r="F9" s="329"/>
      <c r="G9" s="329"/>
      <c r="H9" s="329"/>
      <c r="I9" s="329"/>
      <c r="J9" s="327"/>
      <c r="K9" s="329"/>
      <c r="L9" s="329"/>
      <c r="M9" s="329"/>
      <c r="N9" s="329"/>
      <c r="O9" s="327"/>
      <c r="P9" s="186"/>
      <c r="Q9" s="324"/>
      <c r="R9" s="324"/>
    </row>
    <row r="10" spans="1:18" s="188" customFormat="1" ht="15" hidden="1">
      <c r="A10" s="330" t="s">
        <v>351</v>
      </c>
      <c r="B10" s="184"/>
      <c r="C10" s="329"/>
      <c r="D10" s="329"/>
      <c r="E10" s="329"/>
      <c r="F10" s="329"/>
      <c r="G10" s="329"/>
      <c r="H10" s="329"/>
      <c r="I10" s="329"/>
      <c r="J10" s="327"/>
      <c r="K10" s="329"/>
      <c r="L10" s="329"/>
      <c r="M10" s="329"/>
      <c r="N10" s="329"/>
      <c r="O10" s="327"/>
      <c r="P10" s="186"/>
      <c r="Q10" s="324"/>
      <c r="R10" s="324"/>
    </row>
    <row r="11" spans="1:18" s="188" customFormat="1" ht="15">
      <c r="A11" s="328" t="str">
        <f>"Към 01.01."&amp;'[2]Баланс'!G6&amp;"(преизчислен)"</f>
        <v>Към 01.01.2011 г.(преизчислен)</v>
      </c>
      <c r="B11" s="184"/>
      <c r="C11" s="335">
        <f>C8+C9+C10</f>
        <v>536</v>
      </c>
      <c r="D11" s="329"/>
      <c r="E11" s="335">
        <f>E8+E9+E10</f>
        <v>0</v>
      </c>
      <c r="F11" s="329"/>
      <c r="G11" s="335">
        <f>G8+G9+G10</f>
        <v>8617</v>
      </c>
      <c r="H11" s="329"/>
      <c r="I11" s="335">
        <f>I8+I9+I10</f>
        <v>0</v>
      </c>
      <c r="J11" s="327"/>
      <c r="K11" s="331">
        <f>K8+K9+K10</f>
        <v>0</v>
      </c>
      <c r="L11" s="329"/>
      <c r="M11" s="335">
        <v>95</v>
      </c>
      <c r="N11" s="329"/>
      <c r="O11" s="549">
        <f>C11+K11+M11+E11+G11+I11</f>
        <v>9248</v>
      </c>
      <c r="P11" s="186"/>
      <c r="Q11" s="324"/>
      <c r="R11" s="324"/>
    </row>
    <row r="12" spans="1:18" s="188" customFormat="1" ht="15">
      <c r="A12" s="330" t="s">
        <v>345</v>
      </c>
      <c r="B12" s="184"/>
      <c r="C12" s="329"/>
      <c r="D12" s="329"/>
      <c r="E12" s="329"/>
      <c r="F12" s="329"/>
      <c r="G12" s="329"/>
      <c r="H12" s="329"/>
      <c r="I12" s="329"/>
      <c r="J12" s="327"/>
      <c r="K12" s="329"/>
      <c r="L12" s="329"/>
      <c r="M12" s="329">
        <v>16</v>
      </c>
      <c r="N12" s="329"/>
      <c r="O12" s="327"/>
      <c r="P12" s="186"/>
      <c r="Q12" s="324"/>
      <c r="R12" s="324"/>
    </row>
    <row r="13" spans="1:18" s="188" customFormat="1" ht="15">
      <c r="A13" s="330" t="s">
        <v>346</v>
      </c>
      <c r="B13" s="184"/>
      <c r="C13" s="331"/>
      <c r="D13" s="329"/>
      <c r="E13" s="331"/>
      <c r="F13" s="329"/>
      <c r="G13" s="331">
        <v>0</v>
      </c>
      <c r="H13" s="329"/>
      <c r="I13" s="331"/>
      <c r="J13" s="327"/>
      <c r="K13" s="331"/>
      <c r="L13" s="329"/>
      <c r="M13" s="331">
        <v>669</v>
      </c>
      <c r="N13" s="329"/>
      <c r="O13" s="327"/>
      <c r="P13" s="186"/>
      <c r="Q13" s="324"/>
      <c r="R13" s="324"/>
    </row>
    <row r="14" spans="1:18" s="188" customFormat="1" ht="15">
      <c r="A14" s="330" t="s">
        <v>347</v>
      </c>
      <c r="B14" s="184"/>
      <c r="C14" s="329">
        <f>C12+C13</f>
        <v>0</v>
      </c>
      <c r="D14" s="329"/>
      <c r="E14" s="329">
        <f>E12+E13</f>
        <v>0</v>
      </c>
      <c r="F14" s="329"/>
      <c r="G14" s="329">
        <f>G12+G13</f>
        <v>0</v>
      </c>
      <c r="H14" s="329"/>
      <c r="I14" s="329">
        <f>I12+I13</f>
        <v>0</v>
      </c>
      <c r="J14" s="329">
        <f>J11+J12+J13</f>
        <v>0</v>
      </c>
      <c r="K14" s="329">
        <f>K11+K12+K13</f>
        <v>0</v>
      </c>
      <c r="L14" s="329">
        <f>L11+L12+L13</f>
        <v>0</v>
      </c>
      <c r="M14" s="329">
        <f>M12+M13</f>
        <v>685</v>
      </c>
      <c r="N14" s="329"/>
      <c r="O14" s="333">
        <f>C14+K14+M14+E14+G14+I14</f>
        <v>685</v>
      </c>
      <c r="P14" s="186"/>
      <c r="Q14" s="324"/>
      <c r="R14" s="324"/>
    </row>
    <row r="15" spans="1:18" s="188" customFormat="1" ht="15" hidden="1">
      <c r="A15" s="330" t="s">
        <v>35</v>
      </c>
      <c r="B15" s="184"/>
      <c r="C15" s="329"/>
      <c r="D15" s="329"/>
      <c r="E15" s="329"/>
      <c r="F15" s="329"/>
      <c r="G15" s="329"/>
      <c r="H15" s="329"/>
      <c r="I15" s="329"/>
      <c r="J15" s="327"/>
      <c r="K15" s="329"/>
      <c r="L15" s="329"/>
      <c r="M15" s="329"/>
      <c r="N15" s="329"/>
      <c r="O15" s="327"/>
      <c r="P15" s="186"/>
      <c r="Q15" s="324"/>
      <c r="R15" s="324"/>
    </row>
    <row r="16" spans="1:18" s="188" customFormat="1" ht="15" hidden="1">
      <c r="A16" s="330" t="s">
        <v>348</v>
      </c>
      <c r="B16" s="184"/>
      <c r="C16" s="329"/>
      <c r="D16" s="329"/>
      <c r="E16" s="329"/>
      <c r="F16" s="329"/>
      <c r="G16" s="329"/>
      <c r="H16" s="329"/>
      <c r="I16" s="329"/>
      <c r="J16" s="327"/>
      <c r="K16" s="329"/>
      <c r="L16" s="329"/>
      <c r="M16" s="329"/>
      <c r="N16" s="329"/>
      <c r="O16" s="327"/>
      <c r="P16" s="186"/>
      <c r="Q16" s="324"/>
      <c r="R16" s="324"/>
    </row>
    <row r="17" spans="1:18" s="188" customFormat="1" ht="15" hidden="1">
      <c r="A17" s="330" t="s">
        <v>349</v>
      </c>
      <c r="B17" s="184"/>
      <c r="C17" s="329"/>
      <c r="D17" s="329"/>
      <c r="E17" s="329"/>
      <c r="F17" s="329"/>
      <c r="G17" s="329"/>
      <c r="H17" s="329"/>
      <c r="I17" s="329"/>
      <c r="J17" s="327"/>
      <c r="K17" s="329"/>
      <c r="L17" s="329"/>
      <c r="M17" s="329"/>
      <c r="N17" s="329"/>
      <c r="O17" s="327"/>
      <c r="P17" s="186"/>
      <c r="Q17" s="324"/>
      <c r="R17" s="324"/>
    </row>
    <row r="18" spans="1:18" s="188" customFormat="1" ht="30" hidden="1">
      <c r="A18" s="334" t="s">
        <v>350</v>
      </c>
      <c r="B18" s="184"/>
      <c r="C18" s="329"/>
      <c r="D18" s="329"/>
      <c r="E18" s="329"/>
      <c r="F18" s="329"/>
      <c r="G18" s="329"/>
      <c r="H18" s="329"/>
      <c r="I18" s="329"/>
      <c r="J18" s="327"/>
      <c r="K18" s="329"/>
      <c r="L18" s="329"/>
      <c r="M18" s="329"/>
      <c r="N18" s="329"/>
      <c r="O18" s="327"/>
      <c r="P18" s="186"/>
      <c r="Q18" s="324"/>
      <c r="R18" s="324"/>
    </row>
    <row r="19" spans="1:18" s="188" customFormat="1" ht="15">
      <c r="A19" s="328" t="str">
        <f>"Към 01.01."&amp;'[2]Баланс'!E6</f>
        <v>Към 01.01.2012 г.</v>
      </c>
      <c r="B19" s="184"/>
      <c r="C19" s="335">
        <f>C14+C15+C16+C17+C18+C11</f>
        <v>536</v>
      </c>
      <c r="D19" s="329"/>
      <c r="E19" s="335">
        <f>E14+E15+E16+E17+E18+E11</f>
        <v>0</v>
      </c>
      <c r="F19" s="329"/>
      <c r="G19" s="335">
        <f>G14+G15+G16+G17+G18+G11</f>
        <v>8617</v>
      </c>
      <c r="H19" s="335"/>
      <c r="I19" s="335">
        <f>I14+I15+I16+I17+I18+I11</f>
        <v>0</v>
      </c>
      <c r="J19" s="335">
        <f>J14+J15+J16+J17+J18</f>
        <v>0</v>
      </c>
      <c r="K19" s="335">
        <f>K14+K15+K16+K17+K18</f>
        <v>0</v>
      </c>
      <c r="L19" s="335">
        <f>L14+L15+L16+L17+L18</f>
        <v>0</v>
      </c>
      <c r="M19" s="335">
        <f>M14+M15+M16+M17+M18+M11</f>
        <v>780</v>
      </c>
      <c r="N19" s="329"/>
      <c r="O19" s="335">
        <f>O11+O14+O15+O16+O17+O18</f>
        <v>9933</v>
      </c>
      <c r="P19" s="186"/>
      <c r="Q19" s="324"/>
      <c r="R19" s="324"/>
    </row>
    <row r="20" spans="1:18" s="188" customFormat="1" ht="15" hidden="1">
      <c r="A20" s="330" t="s">
        <v>342</v>
      </c>
      <c r="B20" s="184"/>
      <c r="C20" s="329"/>
      <c r="D20" s="329"/>
      <c r="E20" s="329"/>
      <c r="F20" s="329"/>
      <c r="G20" s="329"/>
      <c r="H20" s="329"/>
      <c r="I20" s="329"/>
      <c r="J20" s="327"/>
      <c r="K20" s="329"/>
      <c r="L20" s="329"/>
      <c r="M20" s="329"/>
      <c r="N20" s="329"/>
      <c r="O20" s="327"/>
      <c r="P20" s="186"/>
      <c r="Q20" s="324"/>
      <c r="R20" s="324"/>
    </row>
    <row r="21" spans="1:18" s="188" customFormat="1" ht="15" hidden="1">
      <c r="A21" s="330" t="s">
        <v>351</v>
      </c>
      <c r="B21" s="184"/>
      <c r="C21" s="329"/>
      <c r="D21" s="329"/>
      <c r="E21" s="329"/>
      <c r="F21" s="329"/>
      <c r="G21" s="329"/>
      <c r="H21" s="329"/>
      <c r="I21" s="329"/>
      <c r="J21" s="327"/>
      <c r="K21" s="329"/>
      <c r="L21" s="329"/>
      <c r="M21" s="329"/>
      <c r="N21" s="329"/>
      <c r="O21" s="327"/>
      <c r="P21" s="186"/>
      <c r="Q21" s="324"/>
      <c r="R21" s="324"/>
    </row>
    <row r="22" spans="1:18" s="188" customFormat="1" ht="15">
      <c r="A22" s="328" t="str">
        <f>"Към 01.01."&amp;'[2]Баланс'!E6&amp;"(преизчислен)"</f>
        <v>Към 01.01.2012 г.(преизчислен)</v>
      </c>
      <c r="B22" s="184"/>
      <c r="C22" s="335">
        <f>C19+C20+C21</f>
        <v>536</v>
      </c>
      <c r="D22" s="329"/>
      <c r="E22" s="335">
        <f>E19+E20+E21</f>
        <v>0</v>
      </c>
      <c r="F22" s="329"/>
      <c r="G22" s="335">
        <f>G19+G20+G21</f>
        <v>8617</v>
      </c>
      <c r="H22" s="329"/>
      <c r="I22" s="335">
        <f>I19+I20+I21</f>
        <v>0</v>
      </c>
      <c r="J22" s="327"/>
      <c r="K22" s="335">
        <f>K19+K20+K21</f>
        <v>0</v>
      </c>
      <c r="L22" s="329"/>
      <c r="M22" s="335">
        <f>M19+M20+M21</f>
        <v>780</v>
      </c>
      <c r="N22" s="329"/>
      <c r="O22" s="335">
        <f>C22+E22+G22+I22+M22</f>
        <v>9933</v>
      </c>
      <c r="P22" s="186"/>
      <c r="Q22" s="324"/>
      <c r="R22" s="324"/>
    </row>
    <row r="23" spans="1:18" s="188" customFormat="1" ht="15">
      <c r="A23" s="330" t="s">
        <v>345</v>
      </c>
      <c r="B23" s="184"/>
      <c r="C23" s="329"/>
      <c r="D23" s="329"/>
      <c r="E23" s="329"/>
      <c r="F23" s="329"/>
      <c r="G23" s="329"/>
      <c r="H23" s="329"/>
      <c r="I23" s="329"/>
      <c r="J23" s="327"/>
      <c r="K23" s="329"/>
      <c r="L23" s="329"/>
      <c r="M23" s="329">
        <v>-323</v>
      </c>
      <c r="N23" s="329"/>
      <c r="O23" s="327"/>
      <c r="P23" s="186"/>
      <c r="Q23" s="324"/>
      <c r="R23" s="324"/>
    </row>
    <row r="24" spans="1:18" s="188" customFormat="1" ht="15">
      <c r="A24" s="330" t="s">
        <v>346</v>
      </c>
      <c r="B24" s="184"/>
      <c r="C24" s="331"/>
      <c r="D24" s="329"/>
      <c r="E24" s="331"/>
      <c r="F24" s="329"/>
      <c r="G24" s="331">
        <v>0</v>
      </c>
      <c r="H24" s="329"/>
      <c r="I24" s="331"/>
      <c r="J24" s="327"/>
      <c r="K24" s="331"/>
      <c r="L24" s="329"/>
      <c r="M24" s="331">
        <v>1212</v>
      </c>
      <c r="N24" s="329"/>
      <c r="O24" s="332"/>
      <c r="P24" s="186"/>
      <c r="Q24" s="324"/>
      <c r="R24" s="324"/>
    </row>
    <row r="25" spans="1:18" s="188" customFormat="1" ht="15">
      <c r="A25" s="330" t="s">
        <v>347</v>
      </c>
      <c r="B25" s="184"/>
      <c r="C25" s="329">
        <f>C23+C24</f>
        <v>0</v>
      </c>
      <c r="D25" s="329"/>
      <c r="E25" s="329">
        <f>E23+E24</f>
        <v>0</v>
      </c>
      <c r="F25" s="329"/>
      <c r="G25" s="329">
        <f>G23+G24</f>
        <v>0</v>
      </c>
      <c r="H25" s="329"/>
      <c r="I25" s="329">
        <f>I23+I24</f>
        <v>0</v>
      </c>
      <c r="J25" s="329">
        <f>J22+J23+J24</f>
        <v>0</v>
      </c>
      <c r="K25" s="329">
        <f>K22+K23+K24</f>
        <v>0</v>
      </c>
      <c r="L25" s="329">
        <f>L22+L23+L24</f>
        <v>0</v>
      </c>
      <c r="M25" s="329">
        <f>M23+M24</f>
        <v>889</v>
      </c>
      <c r="N25" s="329"/>
      <c r="O25" s="333">
        <f>C25+K25+M25+E25+G25+I25</f>
        <v>889</v>
      </c>
      <c r="P25" s="186"/>
      <c r="Q25" s="324"/>
      <c r="R25" s="324"/>
    </row>
    <row r="26" spans="1:18" s="188" customFormat="1" ht="15" hidden="1">
      <c r="A26" s="330" t="s">
        <v>35</v>
      </c>
      <c r="B26" s="184"/>
      <c r="C26" s="329"/>
      <c r="D26" s="329"/>
      <c r="E26" s="329"/>
      <c r="F26" s="329"/>
      <c r="G26" s="329"/>
      <c r="H26" s="329"/>
      <c r="I26" s="329"/>
      <c r="J26" s="327"/>
      <c r="K26" s="329"/>
      <c r="L26" s="329"/>
      <c r="M26" s="329"/>
      <c r="N26" s="329"/>
      <c r="O26" s="327"/>
      <c r="P26" s="186"/>
      <c r="Q26" s="324"/>
      <c r="R26" s="324"/>
    </row>
    <row r="27" spans="1:18" s="188" customFormat="1" ht="15" hidden="1">
      <c r="A27" s="330" t="s">
        <v>348</v>
      </c>
      <c r="B27" s="184"/>
      <c r="C27" s="329"/>
      <c r="D27" s="329"/>
      <c r="E27" s="329"/>
      <c r="F27" s="329"/>
      <c r="G27" s="329"/>
      <c r="H27" s="329"/>
      <c r="I27" s="329"/>
      <c r="J27" s="327"/>
      <c r="K27" s="329"/>
      <c r="L27" s="329"/>
      <c r="M27" s="329"/>
      <c r="N27" s="329"/>
      <c r="O27" s="327"/>
      <c r="P27" s="186"/>
      <c r="Q27" s="324"/>
      <c r="R27" s="324"/>
    </row>
    <row r="28" spans="1:18" s="188" customFormat="1" ht="15" hidden="1">
      <c r="A28" s="330" t="s">
        <v>349</v>
      </c>
      <c r="B28" s="184"/>
      <c r="C28" s="329"/>
      <c r="D28" s="329"/>
      <c r="E28" s="329"/>
      <c r="F28" s="329"/>
      <c r="G28" s="329"/>
      <c r="H28" s="329"/>
      <c r="I28" s="329"/>
      <c r="J28" s="327"/>
      <c r="K28" s="329"/>
      <c r="L28" s="329"/>
      <c r="M28" s="329"/>
      <c r="N28" s="329"/>
      <c r="O28" s="327"/>
      <c r="P28" s="186"/>
      <c r="Q28" s="324"/>
      <c r="R28" s="324"/>
    </row>
    <row r="29" spans="1:18" s="188" customFormat="1" ht="30" hidden="1">
      <c r="A29" s="334" t="s">
        <v>350</v>
      </c>
      <c r="B29" s="184"/>
      <c r="C29" s="329"/>
      <c r="D29" s="329"/>
      <c r="E29" s="329"/>
      <c r="F29" s="329"/>
      <c r="G29" s="329"/>
      <c r="H29" s="329"/>
      <c r="I29" s="329"/>
      <c r="J29" s="327"/>
      <c r="K29" s="329"/>
      <c r="L29" s="329"/>
      <c r="M29" s="329"/>
      <c r="N29" s="329"/>
      <c r="O29" s="327"/>
      <c r="P29" s="186"/>
      <c r="Q29" s="324"/>
      <c r="R29" s="324"/>
    </row>
    <row r="30" spans="1:22" s="188" customFormat="1" ht="15.75" thickBot="1">
      <c r="A30" s="328" t="str">
        <f>"Към 31.12."&amp;'[2]Баланс'!E6</f>
        <v>Към 31.12.2012 г.</v>
      </c>
      <c r="B30" s="184"/>
      <c r="C30" s="336">
        <f>C25+C26+C27+C28+C29+C22</f>
        <v>536</v>
      </c>
      <c r="D30" s="329"/>
      <c r="E30" s="336">
        <f>E25+E26+E27+E28+E29+E22</f>
        <v>0</v>
      </c>
      <c r="F30" s="329"/>
      <c r="G30" s="336">
        <f>G25+G26+G27+G28+G29+G22</f>
        <v>8617</v>
      </c>
      <c r="H30" s="336"/>
      <c r="I30" s="336">
        <f>I25+I26+I27+I28+I29+I22</f>
        <v>0</v>
      </c>
      <c r="J30" s="336">
        <f>J25+J26+J27+J28+J29</f>
        <v>0</v>
      </c>
      <c r="K30" s="336">
        <f>K25+K26+K27+K28+K29</f>
        <v>0</v>
      </c>
      <c r="L30" s="336">
        <f>L25+L26+L27+L28+L29</f>
        <v>0</v>
      </c>
      <c r="M30" s="336">
        <f>M25+M26+M27+M28+M29+M22</f>
        <v>1669</v>
      </c>
      <c r="N30" s="329"/>
      <c r="O30" s="336">
        <f>O25+O26+O27+O28+O29+O22</f>
        <v>10822</v>
      </c>
      <c r="P30" s="337"/>
      <c r="Q30" s="324"/>
      <c r="R30" s="324"/>
      <c r="S30" s="189"/>
      <c r="T30" s="189"/>
      <c r="U30" s="189"/>
      <c r="V30" s="189"/>
    </row>
    <row r="31" spans="1:22" s="188" customFormat="1" ht="15.75" thickTop="1">
      <c r="A31" s="338"/>
      <c r="B31" s="339"/>
      <c r="C31" s="340"/>
      <c r="D31" s="340"/>
      <c r="E31" s="340"/>
      <c r="F31" s="701"/>
      <c r="G31" s="701"/>
      <c r="H31" s="701"/>
      <c r="I31" s="701"/>
      <c r="J31" s="701"/>
      <c r="K31" s="339"/>
      <c r="L31" s="340"/>
      <c r="M31" s="340"/>
      <c r="N31" s="340"/>
      <c r="O31" s="340"/>
      <c r="P31" s="337"/>
      <c r="Q31" s="324"/>
      <c r="R31" s="324"/>
      <c r="S31" s="189"/>
      <c r="T31" s="189"/>
      <c r="U31" s="189"/>
      <c r="V31" s="189"/>
    </row>
    <row r="32" spans="1:22" s="187" customFormat="1" ht="15">
      <c r="A32" s="690" t="str">
        <f>'[2]ОПП'!A46</f>
        <v>Приложенията и пояснителните сведения представляват неразделна част от финансовия отчет</v>
      </c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337"/>
      <c r="Q32" s="324"/>
      <c r="R32" s="324"/>
      <c r="S32" s="190"/>
      <c r="T32" s="190"/>
      <c r="U32" s="190"/>
      <c r="V32" s="190"/>
    </row>
    <row r="33" spans="1:22" s="187" customFormat="1" ht="15">
      <c r="A33" s="341"/>
      <c r="B33" s="191"/>
      <c r="C33" s="341"/>
      <c r="D33" s="192"/>
      <c r="E33" s="341"/>
      <c r="F33" s="691"/>
      <c r="G33" s="691"/>
      <c r="H33" s="691"/>
      <c r="I33" s="691"/>
      <c r="J33" s="691"/>
      <c r="K33" s="342"/>
      <c r="L33" s="192"/>
      <c r="M33" s="341"/>
      <c r="N33" s="192"/>
      <c r="O33" s="341"/>
      <c r="P33" s="337"/>
      <c r="Q33" s="343"/>
      <c r="R33" s="190"/>
      <c r="S33" s="190"/>
      <c r="T33" s="190"/>
      <c r="U33" s="190"/>
      <c r="V33" s="190"/>
    </row>
    <row r="34" spans="1:22" s="187" customFormat="1" ht="15">
      <c r="A34" s="650" t="str">
        <f>'[2]ОПП'!A48</f>
        <v>Представляващи:</v>
      </c>
      <c r="B34" s="19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37"/>
      <c r="Q34" s="190"/>
      <c r="R34" s="190"/>
      <c r="S34" s="190"/>
      <c r="T34" s="190"/>
      <c r="U34" s="190"/>
      <c r="V34" s="190"/>
    </row>
    <row r="35" spans="1:22" ht="15">
      <c r="A35" s="344" t="str">
        <f>'[2]ОПП'!A49</f>
        <v>Венчо Бачев</v>
      </c>
      <c r="B35" s="34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337"/>
      <c r="Q35" s="197"/>
      <c r="R35" s="197"/>
      <c r="S35" s="197"/>
      <c r="T35" s="197"/>
      <c r="U35" s="197"/>
      <c r="V35" s="197"/>
    </row>
    <row r="36" spans="1:22" ht="15">
      <c r="A36" s="346"/>
      <c r="B36" s="198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337"/>
      <c r="Q36" s="197"/>
      <c r="R36" s="197"/>
      <c r="S36" s="197"/>
      <c r="T36" s="197"/>
      <c r="U36" s="197"/>
      <c r="V36" s="197"/>
    </row>
    <row r="37" spans="1:22" ht="15">
      <c r="A37" s="199" t="str">
        <f>'[2]Баланс'!A60</f>
        <v>Съставител:</v>
      </c>
      <c r="B37" s="34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337"/>
      <c r="Q37" s="197"/>
      <c r="R37" s="197"/>
      <c r="S37" s="197"/>
      <c r="T37" s="197"/>
      <c r="U37" s="197"/>
      <c r="V37" s="197"/>
    </row>
    <row r="38" spans="1:22" ht="15">
      <c r="A38" s="200" t="str">
        <f>'[2]ОПП'!A52</f>
        <v>Елена Васева</v>
      </c>
      <c r="B38" s="198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37"/>
      <c r="Q38" s="197"/>
      <c r="R38" s="197"/>
      <c r="S38" s="197"/>
      <c r="T38" s="197"/>
      <c r="U38" s="197"/>
      <c r="V38" s="197"/>
    </row>
    <row r="39" spans="1:22" ht="15">
      <c r="A39" s="199"/>
      <c r="B39" s="198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37"/>
      <c r="Q39" s="197"/>
      <c r="R39" s="197"/>
      <c r="S39" s="197"/>
      <c r="T39" s="197"/>
      <c r="U39" s="197"/>
      <c r="V39" s="197"/>
    </row>
    <row r="40" spans="1:22" ht="15" hidden="1">
      <c r="A40" s="200" t="str">
        <f>'[2]Баланс'!A63</f>
        <v>Заверил:</v>
      </c>
      <c r="B40" s="201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37"/>
      <c r="Q40" s="197"/>
      <c r="R40" s="197"/>
      <c r="S40" s="197"/>
      <c r="T40" s="197"/>
      <c r="U40" s="197"/>
      <c r="V40" s="197"/>
    </row>
    <row r="41" spans="1:22" ht="15" hidden="1">
      <c r="A41" s="344" t="str">
        <f>'[2]ОПП'!A55</f>
        <v>Валери Петков</v>
      </c>
      <c r="B41" s="198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37"/>
      <c r="Q41" s="197"/>
      <c r="R41" s="197"/>
      <c r="S41" s="197"/>
      <c r="T41" s="197"/>
      <c r="U41" s="197"/>
      <c r="V41" s="197"/>
    </row>
    <row r="42" spans="1:16" ht="18.75">
      <c r="A42" s="347"/>
      <c r="B42" s="203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37"/>
    </row>
    <row r="43" spans="1:16" ht="15">
      <c r="A43" s="344" t="str">
        <f>'[2]Баланс'!A66</f>
        <v>София, 28 февруари 2013 г.</v>
      </c>
      <c r="B43" s="201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337"/>
    </row>
    <row r="44" spans="1:16" ht="15">
      <c r="A44" s="344"/>
      <c r="B44" s="201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337"/>
    </row>
    <row r="45" spans="1:16" s="552" customFormat="1" ht="15">
      <c r="A45" s="550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P45" s="551"/>
    </row>
    <row r="46" spans="1:16" s="552" customFormat="1" ht="15.75" thickBot="1">
      <c r="A46" s="664" t="str">
        <f>"По Баланс "&amp;'[2]Баланс'!E6</f>
        <v>По Баланс 2012 г.</v>
      </c>
      <c r="B46" s="348"/>
      <c r="C46" s="555">
        <f>'[2]Баланс'!E28</f>
        <v>536</v>
      </c>
      <c r="D46" s="555"/>
      <c r="E46" s="555">
        <f>'[2]Баланс'!E30</f>
        <v>0</v>
      </c>
      <c r="F46" s="555"/>
      <c r="G46" s="555">
        <f>'[2]Баланс'!E31</f>
        <v>8617</v>
      </c>
      <c r="H46" s="555"/>
      <c r="I46" s="555">
        <f>'[2]Баланс'!E32</f>
        <v>0</v>
      </c>
      <c r="J46" s="555"/>
      <c r="K46" s="555"/>
      <c r="L46" s="555"/>
      <c r="M46" s="555">
        <f>'[2]Баланс'!E33+'[2]Баланс'!E34</f>
        <v>1669</v>
      </c>
      <c r="N46" s="556"/>
      <c r="O46" s="557">
        <f>C46+K46+M46+E46+G46+I46</f>
        <v>10822</v>
      </c>
      <c r="P46" s="551"/>
    </row>
    <row r="47" spans="1:16" s="552" customFormat="1" ht="16.5" thickBot="1" thickTop="1">
      <c r="A47" s="664" t="str">
        <f>"По Баланс "&amp;'[2]Баланс'!G6</f>
        <v>По Баланс 2011 г.</v>
      </c>
      <c r="B47" s="551"/>
      <c r="C47" s="555">
        <f>'[2]Баланс'!G28</f>
        <v>536</v>
      </c>
      <c r="D47" s="555"/>
      <c r="E47" s="555">
        <f>'[2]Баланс'!G30</f>
        <v>0</v>
      </c>
      <c r="F47" s="555"/>
      <c r="G47" s="555">
        <f>'[2]Баланс'!G31</f>
        <v>8617</v>
      </c>
      <c r="H47" s="555"/>
      <c r="I47" s="555">
        <f>'[2]Баланс'!G32</f>
        <v>0</v>
      </c>
      <c r="J47" s="555"/>
      <c r="K47" s="555"/>
      <c r="L47" s="555"/>
      <c r="M47" s="555">
        <f>'[2]Баланс'!G33+'[2]Баланс'!G34</f>
        <v>780</v>
      </c>
      <c r="N47" s="556"/>
      <c r="O47" s="557">
        <f>C47+K47+M47+E47+G47+I47</f>
        <v>9933</v>
      </c>
      <c r="P47" s="551"/>
    </row>
    <row r="48" spans="1:16" s="554" customFormat="1" ht="15.75" thickTop="1">
      <c r="A48" s="665" t="str">
        <f>"Разлика "&amp;'[2]Баланс'!E6</f>
        <v>Разлика 2012 г.</v>
      </c>
      <c r="B48" s="553"/>
      <c r="C48" s="558">
        <f>C30-C46</f>
        <v>0</v>
      </c>
      <c r="D48" s="553"/>
      <c r="E48" s="558">
        <f>E30-E46</f>
        <v>0</v>
      </c>
      <c r="F48" s="553"/>
      <c r="G48" s="558">
        <f>G30-G46</f>
        <v>0</v>
      </c>
      <c r="H48" s="553"/>
      <c r="I48" s="558">
        <f>I30-I46</f>
        <v>0</v>
      </c>
      <c r="J48" s="553"/>
      <c r="K48" s="553"/>
      <c r="L48" s="553"/>
      <c r="M48" s="558">
        <f>M30-M46</f>
        <v>0</v>
      </c>
      <c r="O48" s="558">
        <f>O30-O46</f>
        <v>0</v>
      </c>
      <c r="P48" s="553"/>
    </row>
    <row r="49" spans="1:16" s="554" customFormat="1" ht="15">
      <c r="A49" s="665" t="str">
        <f>"Разлика "&amp;'[2]Баланс'!G6</f>
        <v>Разлика 2011 г.</v>
      </c>
      <c r="B49" s="553"/>
      <c r="C49" s="558">
        <f>C19-C47</f>
        <v>0</v>
      </c>
      <c r="D49" s="553"/>
      <c r="E49" s="558">
        <f>E19-E47</f>
        <v>0</v>
      </c>
      <c r="F49" s="553"/>
      <c r="G49" s="558">
        <f>G19-G47</f>
        <v>0</v>
      </c>
      <c r="H49" s="553"/>
      <c r="I49" s="558">
        <f>I19-I47</f>
        <v>0</v>
      </c>
      <c r="J49" s="553"/>
      <c r="K49" s="553"/>
      <c r="L49" s="553"/>
      <c r="M49" s="558">
        <f>M19-M47</f>
        <v>0</v>
      </c>
      <c r="O49" s="558">
        <f>O19-O47</f>
        <v>0</v>
      </c>
      <c r="P49" s="553"/>
    </row>
    <row r="50" spans="1:16" ht="15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P50" s="324"/>
    </row>
    <row r="51" spans="1:16" ht="15">
      <c r="A51" s="324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P51" s="324"/>
    </row>
    <row r="52" spans="1:16" ht="15">
      <c r="A52" s="32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P52" s="324"/>
    </row>
    <row r="53" spans="1:19" ht="87.75" customHeight="1">
      <c r="A53" s="324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O53" s="204"/>
      <c r="P53" s="324"/>
      <c r="S53" s="180" t="s">
        <v>24</v>
      </c>
    </row>
    <row r="54" spans="1:16" ht="15">
      <c r="A54" s="32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P54" s="324"/>
    </row>
    <row r="55" spans="1:16" ht="15">
      <c r="A55" s="32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P55" s="324"/>
    </row>
    <row r="56" spans="1:16" ht="15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P56" s="324"/>
    </row>
    <row r="57" ht="15">
      <c r="P57" s="324"/>
    </row>
    <row r="58" ht="15">
      <c r="P58" s="324"/>
    </row>
    <row r="59" ht="15">
      <c r="P59" s="324"/>
    </row>
    <row r="60" ht="15">
      <c r="P60" s="324"/>
    </row>
    <row r="61" ht="15">
      <c r="P61" s="324"/>
    </row>
  </sheetData>
  <sheetProtection/>
  <mergeCells count="16">
    <mergeCell ref="A3:H3"/>
    <mergeCell ref="M6:M7"/>
    <mergeCell ref="O6:O7"/>
    <mergeCell ref="F31:J31"/>
    <mergeCell ref="I6:I7"/>
    <mergeCell ref="K6:K7"/>
    <mergeCell ref="A32:O32"/>
    <mergeCell ref="A4:O4"/>
    <mergeCell ref="F33:J33"/>
    <mergeCell ref="A1:O1"/>
    <mergeCell ref="A2:O2"/>
    <mergeCell ref="A5:O5"/>
    <mergeCell ref="A6:A7"/>
    <mergeCell ref="C6:C7"/>
    <mergeCell ref="E6:E7"/>
    <mergeCell ref="G6:G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  <rowBreaks count="1" manualBreakCount="1">
    <brk id="44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SheetLayoutView="100" zoomScalePageLayoutView="0" workbookViewId="0" topLeftCell="A6">
      <selection activeCell="G47" sqref="G47"/>
    </sheetView>
  </sheetViews>
  <sheetFormatPr defaultColWidth="9.140625" defaultRowHeight="12.75"/>
  <cols>
    <col min="1" max="1" width="2.421875" style="324" customWidth="1"/>
    <col min="2" max="2" width="4.421875" style="324" customWidth="1"/>
    <col min="3" max="3" width="54.00390625" style="324" customWidth="1"/>
    <col min="4" max="4" width="1.7109375" style="324" customWidth="1"/>
    <col min="5" max="5" width="8.421875" style="324" customWidth="1"/>
    <col min="6" max="6" width="2.140625" style="635" customWidth="1"/>
    <col min="7" max="7" width="9.57421875" style="324" customWidth="1"/>
    <col min="8" max="8" width="2.00390625" style="324" customWidth="1"/>
    <col min="9" max="9" width="7.8515625" style="324" customWidth="1"/>
    <col min="10" max="10" width="2.28125" style="324" customWidth="1"/>
    <col min="11" max="11" width="9.140625" style="324" customWidth="1"/>
    <col min="12" max="12" width="3.00390625" style="324" customWidth="1"/>
    <col min="13" max="13" width="33.57421875" style="324" bestFit="1" customWidth="1"/>
    <col min="14" max="14" width="10.421875" style="324" bestFit="1" customWidth="1"/>
    <col min="15" max="15" width="1.57421875" style="324" customWidth="1"/>
    <col min="16" max="17" width="9.140625" style="324" customWidth="1"/>
    <col min="18" max="18" width="1.7109375" style="324" customWidth="1"/>
    <col min="19" max="16384" width="9.140625" style="324" customWidth="1"/>
  </cols>
  <sheetData>
    <row r="1" spans="1:12" ht="12.75">
      <c r="A1" s="63"/>
      <c r="B1" s="63"/>
      <c r="C1" s="63"/>
      <c r="D1" s="63"/>
      <c r="E1" s="63"/>
      <c r="F1" s="346"/>
      <c r="G1" s="63"/>
      <c r="H1" s="63"/>
      <c r="I1" s="63"/>
      <c r="J1" s="63"/>
      <c r="K1" s="63"/>
      <c r="L1" s="63"/>
    </row>
    <row r="2" spans="1:13" s="622" customFormat="1" ht="15.75">
      <c r="A2" s="413"/>
      <c r="B2" s="413">
        <v>10</v>
      </c>
      <c r="C2" s="413" t="s">
        <v>398</v>
      </c>
      <c r="D2" s="413"/>
      <c r="E2" s="413"/>
      <c r="F2" s="587"/>
      <c r="G2" s="413"/>
      <c r="H2" s="413"/>
      <c r="I2" s="413"/>
      <c r="J2" s="413"/>
      <c r="K2" s="413"/>
      <c r="L2" s="413"/>
      <c r="M2" s="621" t="s">
        <v>284</v>
      </c>
    </row>
    <row r="3" spans="1:13" ht="12.75">
      <c r="A3" s="63"/>
      <c r="B3" s="63"/>
      <c r="C3" s="63"/>
      <c r="D3" s="63"/>
      <c r="E3" s="63"/>
      <c r="F3" s="346"/>
      <c r="G3" s="63"/>
      <c r="H3" s="63"/>
      <c r="I3" s="63"/>
      <c r="J3" s="63"/>
      <c r="K3" s="63"/>
      <c r="L3" s="63"/>
      <c r="M3" s="621" t="s">
        <v>406</v>
      </c>
    </row>
    <row r="4" spans="1:12" ht="12.75">
      <c r="A4" s="63"/>
      <c r="B4" s="63"/>
      <c r="C4" s="102"/>
      <c r="D4" s="130"/>
      <c r="E4" s="585" t="str">
        <f>ОПП!D5</f>
        <v>2012 г.</v>
      </c>
      <c r="F4" s="588"/>
      <c r="G4" s="585" t="str">
        <f>ОПП!F5</f>
        <v>2011 г.</v>
      </c>
      <c r="H4" s="63"/>
      <c r="I4" s="63"/>
      <c r="J4" s="63"/>
      <c r="K4" s="63"/>
      <c r="L4" s="63"/>
    </row>
    <row r="5" spans="1:12" ht="12.75">
      <c r="A5" s="63"/>
      <c r="B5" s="63"/>
      <c r="C5" s="102"/>
      <c r="D5" s="92"/>
      <c r="E5" s="50"/>
      <c r="F5" s="589"/>
      <c r="G5" s="50"/>
      <c r="H5" s="63"/>
      <c r="I5" s="63"/>
      <c r="J5" s="63"/>
      <c r="K5" s="63"/>
      <c r="L5" s="63"/>
    </row>
    <row r="6" spans="1:12" ht="12.75">
      <c r="A6" s="63"/>
      <c r="B6" s="63"/>
      <c r="C6" s="50" t="s">
        <v>276</v>
      </c>
      <c r="D6" s="51"/>
      <c r="E6" s="559">
        <v>0</v>
      </c>
      <c r="F6" s="531"/>
      <c r="G6" s="559">
        <v>0</v>
      </c>
      <c r="H6" s="91"/>
      <c r="I6" s="63"/>
      <c r="J6" s="63"/>
      <c r="K6" s="63"/>
      <c r="L6" s="63"/>
    </row>
    <row r="7" spans="1:12" ht="12.75">
      <c r="A7" s="63"/>
      <c r="B7" s="63"/>
      <c r="C7" s="50" t="s">
        <v>277</v>
      </c>
      <c r="D7" s="51"/>
      <c r="E7" s="559">
        <v>0</v>
      </c>
      <c r="F7" s="531"/>
      <c r="G7" s="559">
        <v>0</v>
      </c>
      <c r="H7" s="91"/>
      <c r="I7" s="63"/>
      <c r="J7" s="63"/>
      <c r="K7" s="63"/>
      <c r="L7" s="63"/>
    </row>
    <row r="8" spans="1:12" ht="13.5" thickBot="1">
      <c r="A8" s="63"/>
      <c r="B8" s="63"/>
      <c r="C8" s="112" t="s">
        <v>278</v>
      </c>
      <c r="D8" s="112"/>
      <c r="E8" s="596">
        <f>SUM(E6:E7)</f>
        <v>0</v>
      </c>
      <c r="F8" s="597"/>
      <c r="G8" s="596">
        <f>SUM(G6:G7)</f>
        <v>0</v>
      </c>
      <c r="H8" s="91"/>
      <c r="I8" s="63"/>
      <c r="J8" s="63"/>
      <c r="K8" s="63"/>
      <c r="L8" s="63"/>
    </row>
    <row r="9" spans="1:12" ht="13.5" thickTop="1">
      <c r="A9" s="63"/>
      <c r="B9" s="63"/>
      <c r="C9" s="63"/>
      <c r="D9" s="63"/>
      <c r="E9" s="91"/>
      <c r="F9" s="403"/>
      <c r="G9" s="91"/>
      <c r="H9" s="91"/>
      <c r="I9" s="63"/>
      <c r="J9" s="63"/>
      <c r="K9" s="63"/>
      <c r="L9" s="63"/>
    </row>
    <row r="10" spans="1:12" ht="12.75">
      <c r="A10" s="63"/>
      <c r="B10" s="63"/>
      <c r="C10" s="130"/>
      <c r="D10" s="130"/>
      <c r="E10" s="464" t="str">
        <f>E4</f>
        <v>2012 г.</v>
      </c>
      <c r="F10" s="464"/>
      <c r="G10" s="464" t="str">
        <f>G4</f>
        <v>2011 г.</v>
      </c>
      <c r="H10" s="63"/>
      <c r="I10" s="63"/>
      <c r="J10" s="63"/>
      <c r="K10" s="63"/>
      <c r="L10" s="63"/>
    </row>
    <row r="11" spans="1:12" ht="13.5" thickBot="1">
      <c r="A11" s="63"/>
      <c r="B11" s="63"/>
      <c r="C11" s="131" t="s">
        <v>279</v>
      </c>
      <c r="D11" s="131"/>
      <c r="E11" s="483">
        <f>ОПР!F31</f>
        <v>-323</v>
      </c>
      <c r="F11" s="595"/>
      <c r="G11" s="483">
        <f>ОПР!H31</f>
        <v>16</v>
      </c>
      <c r="H11" s="91"/>
      <c r="I11" s="91"/>
      <c r="J11" s="63"/>
      <c r="K11" s="63"/>
      <c r="L11" s="63"/>
    </row>
    <row r="12" spans="1:12" ht="26.25" thickTop="1">
      <c r="A12" s="63"/>
      <c r="B12" s="63"/>
      <c r="C12" s="132" t="s">
        <v>365</v>
      </c>
      <c r="D12" s="131"/>
      <c r="E12" s="598">
        <v>0</v>
      </c>
      <c r="F12" s="478"/>
      <c r="G12" s="598">
        <v>0</v>
      </c>
      <c r="H12" s="91"/>
      <c r="I12" s="91"/>
      <c r="J12" s="63"/>
      <c r="K12" s="63"/>
      <c r="L12" s="63"/>
    </row>
    <row r="13" spans="1:12" ht="12.75">
      <c r="A13" s="63"/>
      <c r="B13" s="63"/>
      <c r="C13" s="131" t="s">
        <v>280</v>
      </c>
      <c r="D13" s="131"/>
      <c r="E13" s="598">
        <v>0</v>
      </c>
      <c r="F13" s="478"/>
      <c r="G13" s="598">
        <v>0</v>
      </c>
      <c r="H13" s="91"/>
      <c r="I13" s="91"/>
      <c r="J13" s="63"/>
      <c r="K13" s="63"/>
      <c r="L13" s="63"/>
    </row>
    <row r="14" spans="1:12" ht="12.75">
      <c r="A14" s="63"/>
      <c r="B14" s="63"/>
      <c r="C14" s="131" t="s">
        <v>281</v>
      </c>
      <c r="D14" s="131"/>
      <c r="E14" s="598">
        <v>0</v>
      </c>
      <c r="F14" s="478"/>
      <c r="G14" s="598">
        <v>0</v>
      </c>
      <c r="H14" s="91"/>
      <c r="I14" s="91"/>
      <c r="J14" s="63"/>
      <c r="K14" s="63"/>
      <c r="L14" s="63"/>
    </row>
    <row r="15" spans="1:12" ht="12.75">
      <c r="A15" s="63"/>
      <c r="B15" s="63"/>
      <c r="C15" s="131" t="s">
        <v>282</v>
      </c>
      <c r="D15" s="131"/>
      <c r="E15" s="598">
        <v>0</v>
      </c>
      <c r="F15" s="478"/>
      <c r="G15" s="598">
        <v>0</v>
      </c>
      <c r="H15" s="91"/>
      <c r="I15" s="91"/>
      <c r="J15" s="63"/>
      <c r="K15" s="63"/>
      <c r="L15" s="63"/>
    </row>
    <row r="16" spans="1:12" ht="12.75">
      <c r="A16" s="63"/>
      <c r="B16" s="63"/>
      <c r="C16" s="131" t="s">
        <v>283</v>
      </c>
      <c r="D16" s="131"/>
      <c r="E16" s="598">
        <v>0</v>
      </c>
      <c r="F16" s="478"/>
      <c r="G16" s="598">
        <v>0</v>
      </c>
      <c r="H16" s="91"/>
      <c r="I16" s="91"/>
      <c r="J16" s="63"/>
      <c r="K16" s="63"/>
      <c r="L16" s="63"/>
    </row>
    <row r="17" spans="1:19" ht="12.75">
      <c r="A17" s="63"/>
      <c r="B17" s="63"/>
      <c r="C17" s="131" t="s">
        <v>29</v>
      </c>
      <c r="D17" s="131"/>
      <c r="E17" s="598">
        <v>0</v>
      </c>
      <c r="F17" s="478"/>
      <c r="G17" s="598">
        <v>0</v>
      </c>
      <c r="H17" s="91"/>
      <c r="I17" s="91"/>
      <c r="J17" s="63"/>
      <c r="K17" s="63"/>
      <c r="L17" s="63"/>
      <c r="N17" s="702" t="s">
        <v>486</v>
      </c>
      <c r="O17" s="702"/>
      <c r="P17" s="702"/>
      <c r="Q17" s="703" t="s">
        <v>391</v>
      </c>
      <c r="R17" s="703"/>
      <c r="S17" s="703"/>
    </row>
    <row r="18" spans="1:19" ht="15.75" thickBot="1">
      <c r="A18" s="63"/>
      <c r="B18" s="63"/>
      <c r="C18" s="131" t="s">
        <v>258</v>
      </c>
      <c r="D18" s="131"/>
      <c r="E18" s="599">
        <f>SUM(E12:E17)</f>
        <v>0</v>
      </c>
      <c r="F18" s="480"/>
      <c r="G18" s="599">
        <f>SUM(G12:G17)</f>
        <v>0</v>
      </c>
      <c r="H18" s="91"/>
      <c r="I18" s="91"/>
      <c r="J18" s="63"/>
      <c r="K18" s="63"/>
      <c r="L18" s="63"/>
      <c r="N18" s="623">
        <v>-300</v>
      </c>
      <c r="O18" s="281"/>
      <c r="P18" s="623">
        <v>-800</v>
      </c>
      <c r="Q18" s="624">
        <f>E18-N18</f>
        <v>300</v>
      </c>
      <c r="R18" s="625"/>
      <c r="S18" s="624">
        <f>G18-P18</f>
        <v>800</v>
      </c>
    </row>
    <row r="19" spans="1:12" ht="13.5" thickTop="1">
      <c r="A19" s="63"/>
      <c r="B19" s="63"/>
      <c r="C19" s="63"/>
      <c r="D19" s="63"/>
      <c r="E19" s="63"/>
      <c r="F19" s="346"/>
      <c r="G19" s="63"/>
      <c r="H19" s="63"/>
      <c r="I19" s="63"/>
      <c r="J19" s="63"/>
      <c r="K19" s="63"/>
      <c r="L19" s="63"/>
    </row>
    <row r="20" spans="1:16" ht="25.5" customHeight="1">
      <c r="A20" s="63"/>
      <c r="B20" s="63"/>
      <c r="C20" s="102"/>
      <c r="D20" s="63"/>
      <c r="E20" s="705" t="s">
        <v>406</v>
      </c>
      <c r="F20" s="705"/>
      <c r="G20" s="705"/>
      <c r="H20" s="50"/>
      <c r="I20" s="706" t="s">
        <v>284</v>
      </c>
      <c r="J20" s="706"/>
      <c r="K20" s="706"/>
      <c r="L20" s="7"/>
      <c r="N20" s="626"/>
      <c r="P20" s="627"/>
    </row>
    <row r="21" spans="1:19" s="628" customFormat="1" ht="12.75">
      <c r="A21" s="590"/>
      <c r="B21" s="590"/>
      <c r="C21" s="102"/>
      <c r="D21" s="590"/>
      <c r="E21" s="591" t="str">
        <f>E10</f>
        <v>2012 г.</v>
      </c>
      <c r="F21" s="592"/>
      <c r="G21" s="591" t="str">
        <f>G10</f>
        <v>2011 г.</v>
      </c>
      <c r="H21" s="593"/>
      <c r="I21" s="594" t="str">
        <f>E21</f>
        <v>2012 г.</v>
      </c>
      <c r="J21" s="592"/>
      <c r="K21" s="594" t="str">
        <f>G21</f>
        <v>2011 г.</v>
      </c>
      <c r="L21" s="592"/>
      <c r="N21" s="324"/>
      <c r="O21" s="324"/>
      <c r="P21" s="324"/>
      <c r="Q21" s="324"/>
      <c r="R21" s="324"/>
      <c r="S21" s="324"/>
    </row>
    <row r="22" spans="1:19" ht="12.75">
      <c r="A22" s="63"/>
      <c r="B22" s="63"/>
      <c r="C22" s="50"/>
      <c r="D22" s="63"/>
      <c r="E22" s="600"/>
      <c r="F22" s="601"/>
      <c r="G22" s="600"/>
      <c r="H22" s="600"/>
      <c r="I22" s="600"/>
      <c r="J22" s="600"/>
      <c r="K22" s="91"/>
      <c r="L22" s="63"/>
      <c r="Q22" s="628"/>
      <c r="R22" s="628"/>
      <c r="S22" s="628"/>
    </row>
    <row r="23" spans="1:12" ht="12.75">
      <c r="A23" s="63"/>
      <c r="B23" s="63"/>
      <c r="C23" s="100" t="s">
        <v>44</v>
      </c>
      <c r="D23" s="63"/>
      <c r="E23" s="602"/>
      <c r="F23" s="603"/>
      <c r="G23" s="602"/>
      <c r="H23" s="602"/>
      <c r="I23" s="602"/>
      <c r="J23" s="602"/>
      <c r="K23" s="91"/>
      <c r="L23" s="63"/>
    </row>
    <row r="24" spans="1:12" ht="12.75">
      <c r="A24" s="63"/>
      <c r="B24" s="63"/>
      <c r="C24" s="50" t="s">
        <v>285</v>
      </c>
      <c r="D24" s="63"/>
      <c r="E24" s="604">
        <v>0</v>
      </c>
      <c r="F24" s="603"/>
      <c r="G24" s="604">
        <v>108</v>
      </c>
      <c r="H24" s="602"/>
      <c r="I24" s="602">
        <v>0</v>
      </c>
      <c r="J24" s="602"/>
      <c r="K24" s="91">
        <v>0</v>
      </c>
      <c r="L24" s="63"/>
    </row>
    <row r="25" spans="1:12" ht="12.75">
      <c r="A25" s="63"/>
      <c r="B25" s="63"/>
      <c r="C25" s="50"/>
      <c r="D25" s="63"/>
      <c r="E25" s="608">
        <f>SUM(E24)</f>
        <v>0</v>
      </c>
      <c r="F25" s="606"/>
      <c r="G25" s="608">
        <f>SUM(G24)</f>
        <v>108</v>
      </c>
      <c r="H25" s="602"/>
      <c r="I25" s="602"/>
      <c r="J25" s="602"/>
      <c r="K25" s="91"/>
      <c r="L25" s="63"/>
    </row>
    <row r="26" spans="1:12" ht="12.75">
      <c r="A26" s="63"/>
      <c r="B26" s="63"/>
      <c r="C26" s="50"/>
      <c r="D26" s="63"/>
      <c r="E26" s="602"/>
      <c r="F26" s="603"/>
      <c r="G26" s="602"/>
      <c r="H26" s="602"/>
      <c r="I26" s="602"/>
      <c r="J26" s="602"/>
      <c r="K26" s="91"/>
      <c r="L26" s="63"/>
    </row>
    <row r="27" spans="1:12" ht="12.75">
      <c r="A27" s="63"/>
      <c r="B27" s="63"/>
      <c r="C27" s="100" t="s">
        <v>286</v>
      </c>
      <c r="D27" s="63"/>
      <c r="E27" s="602"/>
      <c r="F27" s="603"/>
      <c r="G27" s="602"/>
      <c r="H27" s="602"/>
      <c r="I27" s="602"/>
      <c r="J27" s="602"/>
      <c r="K27" s="91"/>
      <c r="L27" s="63"/>
    </row>
    <row r="28" spans="1:12" ht="12.75">
      <c r="A28" s="63"/>
      <c r="B28" s="63"/>
      <c r="C28" s="50" t="s">
        <v>287</v>
      </c>
      <c r="D28" s="63"/>
      <c r="E28" s="602">
        <v>0</v>
      </c>
      <c r="F28" s="603"/>
      <c r="G28" s="602">
        <v>0</v>
      </c>
      <c r="H28" s="602"/>
      <c r="I28" s="602">
        <v>0</v>
      </c>
      <c r="J28" s="602"/>
      <c r="K28" s="91">
        <v>0</v>
      </c>
      <c r="L28" s="63"/>
    </row>
    <row r="29" spans="1:16" ht="12.75">
      <c r="A29" s="63"/>
      <c r="B29" s="63"/>
      <c r="C29" s="50" t="s">
        <v>487</v>
      </c>
      <c r="D29" s="63"/>
      <c r="E29" s="602">
        <v>0</v>
      </c>
      <c r="F29" s="603"/>
      <c r="G29" s="602">
        <v>0</v>
      </c>
      <c r="H29" s="602"/>
      <c r="I29" s="602">
        <v>0</v>
      </c>
      <c r="J29" s="602"/>
      <c r="K29" s="91">
        <v>0</v>
      </c>
      <c r="L29" s="63"/>
      <c r="N29" s="628"/>
      <c r="O29" s="628"/>
      <c r="P29" s="628"/>
    </row>
    <row r="30" spans="1:12" ht="12.75">
      <c r="A30" s="63"/>
      <c r="B30" s="63"/>
      <c r="C30" s="50" t="s">
        <v>488</v>
      </c>
      <c r="D30" s="63"/>
      <c r="E30" s="602">
        <v>0</v>
      </c>
      <c r="F30" s="603"/>
      <c r="G30" s="602">
        <v>0</v>
      </c>
      <c r="H30" s="602"/>
      <c r="I30" s="602">
        <v>0</v>
      </c>
      <c r="J30" s="602"/>
      <c r="K30" s="91">
        <v>0</v>
      </c>
      <c r="L30" s="63"/>
    </row>
    <row r="31" spans="1:12" ht="12.75">
      <c r="A31" s="63"/>
      <c r="B31" s="63"/>
      <c r="C31" s="50" t="s">
        <v>288</v>
      </c>
      <c r="D31" s="63"/>
      <c r="E31" s="602">
        <v>0</v>
      </c>
      <c r="F31" s="603"/>
      <c r="G31" s="602">
        <v>0</v>
      </c>
      <c r="H31" s="602"/>
      <c r="I31" s="602">
        <v>0</v>
      </c>
      <c r="J31" s="602"/>
      <c r="K31" s="91">
        <v>0</v>
      </c>
      <c r="L31" s="63"/>
    </row>
    <row r="32" spans="1:12" ht="12.75">
      <c r="A32" s="63"/>
      <c r="B32" s="63"/>
      <c r="C32" s="50" t="s">
        <v>289</v>
      </c>
      <c r="D32" s="63"/>
      <c r="E32" s="604">
        <v>0</v>
      </c>
      <c r="F32" s="603"/>
      <c r="G32" s="604">
        <v>0</v>
      </c>
      <c r="H32" s="602"/>
      <c r="I32" s="602">
        <v>0</v>
      </c>
      <c r="J32" s="602"/>
      <c r="K32" s="91">
        <v>0</v>
      </c>
      <c r="L32" s="63"/>
    </row>
    <row r="33" spans="1:12" ht="12.75">
      <c r="A33" s="63"/>
      <c r="B33" s="63"/>
      <c r="C33" s="50"/>
      <c r="D33" s="63"/>
      <c r="E33" s="608">
        <f>SUM(E28:E32)</f>
        <v>0</v>
      </c>
      <c r="F33" s="606"/>
      <c r="G33" s="608">
        <f>SUM(G28:G32)</f>
        <v>0</v>
      </c>
      <c r="H33" s="605"/>
      <c r="I33" s="602"/>
      <c r="J33" s="602"/>
      <c r="K33" s="91"/>
      <c r="L33" s="63"/>
    </row>
    <row r="34" spans="1:12" ht="12.75">
      <c r="A34" s="63"/>
      <c r="B34" s="63"/>
      <c r="C34" s="50"/>
      <c r="D34" s="63"/>
      <c r="E34" s="602"/>
      <c r="F34" s="603"/>
      <c r="G34" s="602"/>
      <c r="H34" s="602"/>
      <c r="I34" s="604"/>
      <c r="J34" s="602"/>
      <c r="K34" s="91"/>
      <c r="L34" s="63"/>
    </row>
    <row r="35" spans="1:19" s="628" customFormat="1" ht="13.5" thickBot="1">
      <c r="A35" s="590"/>
      <c r="B35" s="590"/>
      <c r="C35" s="102" t="s">
        <v>277</v>
      </c>
      <c r="D35" s="590"/>
      <c r="E35" s="605"/>
      <c r="F35" s="606"/>
      <c r="G35" s="605"/>
      <c r="H35" s="605"/>
      <c r="I35" s="607">
        <f>SUM(I24:I34)</f>
        <v>0</v>
      </c>
      <c r="J35" s="605"/>
      <c r="K35" s="607">
        <f>SUM(K24:K34)</f>
        <v>0</v>
      </c>
      <c r="L35" s="590"/>
      <c r="N35" s="702" t="s">
        <v>390</v>
      </c>
      <c r="O35" s="702"/>
      <c r="P35" s="702"/>
      <c r="Q35" s="703" t="s">
        <v>391</v>
      </c>
      <c r="R35" s="703"/>
      <c r="S35" s="703"/>
    </row>
    <row r="36" spans="1:19" s="628" customFormat="1" ht="16.5" thickBot="1" thickTop="1">
      <c r="A36" s="590"/>
      <c r="B36" s="590"/>
      <c r="C36" s="102" t="s">
        <v>290</v>
      </c>
      <c r="D36" s="590"/>
      <c r="E36" s="607">
        <f>E25+E33</f>
        <v>0</v>
      </c>
      <c r="F36" s="606"/>
      <c r="G36" s="607">
        <f>G25+G33</f>
        <v>108</v>
      </c>
      <c r="H36" s="605"/>
      <c r="I36" s="605"/>
      <c r="J36" s="605"/>
      <c r="K36" s="488"/>
      <c r="L36" s="590"/>
      <c r="N36" s="623">
        <f>Баланс!E15-Баланс!E41</f>
        <v>0</v>
      </c>
      <c r="O36" s="281"/>
      <c r="P36" s="623">
        <f>Баланс!G15-Баланс!G41</f>
        <v>-81</v>
      </c>
      <c r="Q36" s="624">
        <f>E36-N36</f>
        <v>0</v>
      </c>
      <c r="R36" s="625"/>
      <c r="S36" s="624">
        <f>G36-P36</f>
        <v>189</v>
      </c>
    </row>
    <row r="37" spans="1:12" ht="13.5" thickTop="1">
      <c r="A37" s="63"/>
      <c r="B37" s="63"/>
      <c r="C37" s="63"/>
      <c r="D37" s="63"/>
      <c r="E37" s="91"/>
      <c r="F37" s="403"/>
      <c r="G37" s="91"/>
      <c r="H37" s="91"/>
      <c r="I37" s="91"/>
      <c r="J37" s="91"/>
      <c r="K37" s="91"/>
      <c r="L37" s="63"/>
    </row>
    <row r="38" spans="1:12" ht="12.75">
      <c r="A38" s="63"/>
      <c r="B38" s="63"/>
      <c r="C38" s="63"/>
      <c r="D38" s="63"/>
      <c r="E38" s="63"/>
      <c r="F38" s="346"/>
      <c r="G38" s="63"/>
      <c r="H38" s="63"/>
      <c r="I38" s="63"/>
      <c r="J38" s="63"/>
      <c r="K38" s="63"/>
      <c r="L38" s="63"/>
    </row>
    <row r="40" spans="5:11" ht="12.75">
      <c r="E40" s="629" t="s">
        <v>489</v>
      </c>
      <c r="F40" s="630"/>
      <c r="G40" s="630"/>
      <c r="H40" s="630"/>
      <c r="I40" s="631">
        <f>E7</f>
        <v>0</v>
      </c>
      <c r="J40" s="631"/>
      <c r="K40" s="631">
        <f>G7</f>
        <v>0</v>
      </c>
    </row>
    <row r="41" spans="5:16" ht="12.75">
      <c r="E41" s="632" t="s">
        <v>391</v>
      </c>
      <c r="F41" s="630"/>
      <c r="G41" s="630"/>
      <c r="H41" s="630"/>
      <c r="I41" s="633">
        <f>I35-I40</f>
        <v>0</v>
      </c>
      <c r="J41" s="634"/>
      <c r="K41" s="633">
        <f>K35-K40</f>
        <v>0</v>
      </c>
      <c r="N41" s="628"/>
      <c r="O41" s="628"/>
      <c r="P41" s="628"/>
    </row>
    <row r="43" spans="14:16" ht="12.75">
      <c r="N43" s="628"/>
      <c r="O43" s="628"/>
      <c r="P43" s="628"/>
    </row>
    <row r="44" spans="5:6" ht="12.75">
      <c r="E44" s="704"/>
      <c r="F44" s="704"/>
    </row>
    <row r="45" spans="5:6" ht="12.75">
      <c r="E45" s="704"/>
      <c r="F45" s="704"/>
    </row>
  </sheetData>
  <sheetProtection/>
  <mergeCells count="8">
    <mergeCell ref="N17:P17"/>
    <mergeCell ref="Q17:S17"/>
    <mergeCell ref="N35:P35"/>
    <mergeCell ref="Q35:S35"/>
    <mergeCell ref="E44:F44"/>
    <mergeCell ref="E45:F45"/>
    <mergeCell ref="E20:G20"/>
    <mergeCell ref="I20:K20"/>
  </mergeCells>
  <hyperlinks>
    <hyperlink ref="M2" location="ОПР!Print_Area" display="Отчет за доходите"/>
    <hyperlink ref="M3" location="Баланс!Print_Area" display="Отчет за финансовото състояние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A7" activePane="bottomLeft" state="frozen"/>
      <selection pane="topLeft" activeCell="B3" sqref="B3:B4"/>
      <selection pane="bottomLeft" activeCell="H26" sqref="H26"/>
    </sheetView>
  </sheetViews>
  <sheetFormatPr defaultColWidth="20.8515625" defaultRowHeight="12.75"/>
  <cols>
    <col min="1" max="1" width="2.57421875" style="133" customWidth="1"/>
    <col min="2" max="2" width="5.8515625" style="133" customWidth="1"/>
    <col min="3" max="3" width="25.7109375" style="178" customWidth="1"/>
    <col min="4" max="4" width="10.00390625" style="178" hidden="1" customWidth="1"/>
    <col min="5" max="5" width="9.57421875" style="1" customWidth="1"/>
    <col min="6" max="6" width="1.1484375" style="4" customWidth="1"/>
    <col min="7" max="7" width="10.8515625" style="1" customWidth="1"/>
    <col min="8" max="8" width="1.1484375" style="4" customWidth="1"/>
    <col min="9" max="9" width="12.7109375" style="133" customWidth="1"/>
    <col min="10" max="10" width="1.1484375" style="133" customWidth="1"/>
    <col min="11" max="11" width="10.140625" style="133" customWidth="1"/>
    <col min="12" max="12" width="1.1484375" style="133" customWidth="1"/>
    <col min="13" max="13" width="8.140625" style="133" customWidth="1"/>
    <col min="14" max="14" width="1.1484375" style="133" customWidth="1"/>
    <col min="15" max="15" width="11.140625" style="133" customWidth="1"/>
    <col min="16" max="16" width="1.1484375" style="133" customWidth="1"/>
    <col min="17" max="17" width="11.140625" style="133" customWidth="1"/>
    <col min="18" max="18" width="6.8515625" style="133" customWidth="1"/>
    <col min="19" max="19" width="30.57421875" style="133" customWidth="1"/>
    <col min="20" max="20" width="8.28125" style="133" customWidth="1"/>
    <col min="21" max="16384" width="20.8515625" style="133" customWidth="1"/>
  </cols>
  <sheetData>
    <row r="2" spans="2:16" ht="14.25" customHeight="1">
      <c r="B2" s="398">
        <v>11</v>
      </c>
      <c r="C2" s="715" t="s">
        <v>231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411"/>
    </row>
    <row r="3" spans="2:19" ht="14.25" customHeight="1">
      <c r="B3" s="398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S3" s="445" t="s">
        <v>284</v>
      </c>
    </row>
    <row r="4" spans="2:19" ht="14.25" customHeight="1"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S4" s="445" t="s">
        <v>406</v>
      </c>
    </row>
    <row r="5" spans="3:19" s="134" customFormat="1" ht="18" customHeight="1">
      <c r="C5" s="716"/>
      <c r="D5" s="712" t="s">
        <v>55</v>
      </c>
      <c r="E5" s="711" t="s">
        <v>239</v>
      </c>
      <c r="F5" s="394"/>
      <c r="G5" s="713" t="s">
        <v>200</v>
      </c>
      <c r="H5" s="12"/>
      <c r="I5" s="711" t="s">
        <v>115</v>
      </c>
      <c r="J5" s="394"/>
      <c r="K5" s="711" t="s">
        <v>112</v>
      </c>
      <c r="L5" s="394"/>
      <c r="M5" s="711" t="s">
        <v>113</v>
      </c>
      <c r="N5" s="394"/>
      <c r="O5" s="711" t="s">
        <v>388</v>
      </c>
      <c r="P5" s="394"/>
      <c r="Q5" s="711" t="s">
        <v>56</v>
      </c>
      <c r="S5" s="63"/>
    </row>
    <row r="6" spans="3:17" s="134" customFormat="1" ht="21.75" customHeight="1">
      <c r="C6" s="716"/>
      <c r="D6" s="712"/>
      <c r="E6" s="711"/>
      <c r="F6" s="394"/>
      <c r="G6" s="713"/>
      <c r="H6" s="12"/>
      <c r="I6" s="711"/>
      <c r="J6" s="394"/>
      <c r="K6" s="711"/>
      <c r="L6" s="394"/>
      <c r="M6" s="711" t="s">
        <v>114</v>
      </c>
      <c r="N6" s="394"/>
      <c r="O6" s="711"/>
      <c r="P6" s="394"/>
      <c r="Q6" s="711"/>
    </row>
    <row r="7" spans="3:17" s="134" customFormat="1" ht="15" customHeight="1">
      <c r="C7" s="450" t="s">
        <v>57</v>
      </c>
      <c r="D7" s="135"/>
      <c r="I7" s="136"/>
      <c r="J7" s="136"/>
      <c r="K7" s="136"/>
      <c r="L7" s="136"/>
      <c r="M7" s="136"/>
      <c r="N7" s="136"/>
      <c r="O7" s="136"/>
      <c r="P7" s="136"/>
      <c r="Q7" s="136"/>
    </row>
    <row r="8" spans="3:17" s="140" customFormat="1" ht="15" customHeight="1">
      <c r="C8" s="137" t="str">
        <f>"към 01.01."&amp;Баланс!G6</f>
        <v>към 01.01.2011 г.</v>
      </c>
      <c r="D8" s="400"/>
      <c r="E8" s="401">
        <v>9490</v>
      </c>
      <c r="F8" s="435"/>
      <c r="G8" s="401">
        <v>40</v>
      </c>
      <c r="H8" s="435"/>
      <c r="I8" s="402">
        <v>149</v>
      </c>
      <c r="J8" s="436"/>
      <c r="K8" s="402">
        <v>8</v>
      </c>
      <c r="L8" s="436"/>
      <c r="M8" s="402">
        <v>6</v>
      </c>
      <c r="N8" s="436"/>
      <c r="O8" s="402">
        <v>0</v>
      </c>
      <c r="P8" s="436"/>
      <c r="Q8" s="402">
        <f>SUM(E8:O8)</f>
        <v>9693</v>
      </c>
    </row>
    <row r="9" spans="3:17" s="143" customFormat="1" ht="15" customHeight="1">
      <c r="C9" s="136" t="s">
        <v>58</v>
      </c>
      <c r="D9" s="142"/>
      <c r="E9" s="406">
        <v>34</v>
      </c>
      <c r="F9" s="406"/>
      <c r="G9" s="404">
        <v>0</v>
      </c>
      <c r="H9" s="404"/>
      <c r="I9" s="405">
        <v>2</v>
      </c>
      <c r="J9" s="405"/>
      <c r="K9" s="405">
        <v>0</v>
      </c>
      <c r="L9" s="405"/>
      <c r="M9" s="405">
        <v>0</v>
      </c>
      <c r="N9" s="405"/>
      <c r="O9" s="405">
        <v>0</v>
      </c>
      <c r="P9" s="405"/>
      <c r="Q9" s="405">
        <f>SUM(E9:O9)</f>
        <v>36</v>
      </c>
    </row>
    <row r="10" spans="3:17" s="143" customFormat="1" ht="15" customHeight="1">
      <c r="C10" s="136" t="s">
        <v>59</v>
      </c>
      <c r="D10" s="142"/>
      <c r="E10" s="406">
        <v>-34</v>
      </c>
      <c r="F10" s="406"/>
      <c r="G10" s="407">
        <v>0</v>
      </c>
      <c r="H10" s="407"/>
      <c r="I10" s="405">
        <v>0</v>
      </c>
      <c r="J10" s="405"/>
      <c r="K10" s="405">
        <v>0</v>
      </c>
      <c r="L10" s="405"/>
      <c r="M10" s="405">
        <v>0</v>
      </c>
      <c r="N10" s="405"/>
      <c r="O10" s="405">
        <v>0</v>
      </c>
      <c r="P10" s="405"/>
      <c r="Q10" s="405">
        <f>SUM(E10:O10)</f>
        <v>-34</v>
      </c>
    </row>
    <row r="11" spans="3:17" s="143" customFormat="1" ht="15" customHeight="1">
      <c r="C11" s="136" t="s">
        <v>389</v>
      </c>
      <c r="D11" s="142"/>
      <c r="E11" s="407">
        <v>0</v>
      </c>
      <c r="F11" s="407"/>
      <c r="G11" s="407">
        <v>0</v>
      </c>
      <c r="H11" s="407"/>
      <c r="I11" s="405">
        <v>0</v>
      </c>
      <c r="J11" s="405"/>
      <c r="K11" s="405">
        <v>0</v>
      </c>
      <c r="L11" s="405"/>
      <c r="M11" s="405">
        <v>0</v>
      </c>
      <c r="N11" s="405"/>
      <c r="O11" s="405">
        <v>0</v>
      </c>
      <c r="P11" s="405"/>
      <c r="Q11" s="405">
        <f>SUM(E11:O11)</f>
        <v>0</v>
      </c>
    </row>
    <row r="12" spans="3:17" s="143" customFormat="1" ht="15" customHeight="1">
      <c r="C12" s="136" t="s">
        <v>116</v>
      </c>
      <c r="D12" s="142"/>
      <c r="E12" s="407">
        <v>0</v>
      </c>
      <c r="F12" s="407"/>
      <c r="G12" s="407">
        <v>0</v>
      </c>
      <c r="H12" s="407"/>
      <c r="I12" s="405">
        <v>0</v>
      </c>
      <c r="J12" s="405"/>
      <c r="K12" s="405">
        <v>0</v>
      </c>
      <c r="L12" s="405"/>
      <c r="M12" s="405">
        <v>0</v>
      </c>
      <c r="N12" s="405"/>
      <c r="O12" s="405">
        <v>0</v>
      </c>
      <c r="P12" s="405"/>
      <c r="Q12" s="405">
        <f>SUM(E12:O12)</f>
        <v>0</v>
      </c>
    </row>
    <row r="13" spans="3:17" s="143" customFormat="1" ht="15" customHeight="1">
      <c r="C13" s="137" t="str">
        <f>"към 31.12."&amp;Баланс!G6</f>
        <v>към 31.12.2011 г.</v>
      </c>
      <c r="D13" s="144">
        <v>0</v>
      </c>
      <c r="E13" s="402">
        <f aca="true" t="shared" si="0" ref="E13:O13">SUM(E8:E12)</f>
        <v>9490</v>
      </c>
      <c r="F13" s="436"/>
      <c r="G13" s="402">
        <f t="shared" si="0"/>
        <v>40</v>
      </c>
      <c r="H13" s="436"/>
      <c r="I13" s="402">
        <f t="shared" si="0"/>
        <v>151</v>
      </c>
      <c r="J13" s="436"/>
      <c r="K13" s="402">
        <f t="shared" si="0"/>
        <v>8</v>
      </c>
      <c r="L13" s="436"/>
      <c r="M13" s="402">
        <f t="shared" si="0"/>
        <v>6</v>
      </c>
      <c r="N13" s="436"/>
      <c r="O13" s="402">
        <f t="shared" si="0"/>
        <v>0</v>
      </c>
      <c r="P13" s="436"/>
      <c r="Q13" s="402">
        <f>SUM(D13:O13)</f>
        <v>9695</v>
      </c>
    </row>
    <row r="14" spans="3:17" ht="15" customHeight="1">
      <c r="C14" s="136" t="s">
        <v>58</v>
      </c>
      <c r="D14" s="142"/>
      <c r="E14" s="405">
        <v>0</v>
      </c>
      <c r="F14" s="405"/>
      <c r="G14" s="405">
        <v>1</v>
      </c>
      <c r="H14" s="405"/>
      <c r="I14" s="405">
        <v>0</v>
      </c>
      <c r="J14" s="405"/>
      <c r="K14" s="405">
        <v>2</v>
      </c>
      <c r="L14" s="405"/>
      <c r="M14" s="405">
        <v>0</v>
      </c>
      <c r="N14" s="405"/>
      <c r="O14" s="405">
        <v>0</v>
      </c>
      <c r="P14" s="405"/>
      <c r="Q14" s="405">
        <f>SUM(E14:O14)</f>
        <v>3</v>
      </c>
    </row>
    <row r="15" spans="3:17" ht="15" customHeight="1">
      <c r="C15" s="136" t="s">
        <v>59</v>
      </c>
      <c r="D15" s="142"/>
      <c r="E15" s="405">
        <v>0</v>
      </c>
      <c r="F15" s="405"/>
      <c r="G15" s="405">
        <v>-14</v>
      </c>
      <c r="H15" s="405"/>
      <c r="I15" s="405">
        <v>0</v>
      </c>
      <c r="J15" s="405"/>
      <c r="K15" s="405">
        <v>0</v>
      </c>
      <c r="L15" s="405"/>
      <c r="M15" s="405">
        <v>0</v>
      </c>
      <c r="N15" s="405"/>
      <c r="O15" s="405">
        <v>0</v>
      </c>
      <c r="P15" s="405"/>
      <c r="Q15" s="405">
        <f>SUM(E15:O15)</f>
        <v>-14</v>
      </c>
    </row>
    <row r="16" spans="3:17" ht="15" customHeight="1">
      <c r="C16" s="136" t="s">
        <v>389</v>
      </c>
      <c r="D16" s="142"/>
      <c r="E16" s="405">
        <v>0</v>
      </c>
      <c r="F16" s="405"/>
      <c r="G16" s="405">
        <v>0</v>
      </c>
      <c r="H16" s="405"/>
      <c r="I16" s="405">
        <v>0</v>
      </c>
      <c r="J16" s="405"/>
      <c r="K16" s="405">
        <v>0</v>
      </c>
      <c r="L16" s="405"/>
      <c r="M16" s="405">
        <v>0</v>
      </c>
      <c r="N16" s="405"/>
      <c r="O16" s="405">
        <v>0</v>
      </c>
      <c r="P16" s="405"/>
      <c r="Q16" s="405">
        <f>SUM(E16:O16)</f>
        <v>0</v>
      </c>
    </row>
    <row r="17" spans="3:17" ht="15" customHeight="1">
      <c r="C17" s="136" t="s">
        <v>116</v>
      </c>
      <c r="D17" s="142"/>
      <c r="E17" s="405">
        <v>0</v>
      </c>
      <c r="F17" s="405"/>
      <c r="G17" s="405">
        <v>0</v>
      </c>
      <c r="H17" s="405"/>
      <c r="I17" s="405">
        <v>0</v>
      </c>
      <c r="J17" s="405"/>
      <c r="K17" s="405">
        <v>0</v>
      </c>
      <c r="L17" s="405"/>
      <c r="M17" s="405">
        <v>0</v>
      </c>
      <c r="N17" s="405"/>
      <c r="O17" s="405">
        <v>0</v>
      </c>
      <c r="P17" s="405"/>
      <c r="Q17" s="405">
        <f>SUM(E17:O17)</f>
        <v>0</v>
      </c>
    </row>
    <row r="18" spans="3:17" ht="15" customHeight="1">
      <c r="C18" s="137" t="str">
        <f>"към 31.12."&amp;Баланс!E6</f>
        <v>към 31.12.2012 г.</v>
      </c>
      <c r="D18" s="139">
        <v>0</v>
      </c>
      <c r="E18" s="402">
        <f>SUM(E13:E17)</f>
        <v>9490</v>
      </c>
      <c r="F18" s="436"/>
      <c r="G18" s="402">
        <f aca="true" t="shared" si="1" ref="G18:O18">SUM(G13:G17)</f>
        <v>27</v>
      </c>
      <c r="H18" s="436"/>
      <c r="I18" s="402">
        <f t="shared" si="1"/>
        <v>151</v>
      </c>
      <c r="J18" s="436"/>
      <c r="K18" s="402">
        <f t="shared" si="1"/>
        <v>10</v>
      </c>
      <c r="L18" s="436"/>
      <c r="M18" s="402">
        <f t="shared" si="1"/>
        <v>6</v>
      </c>
      <c r="N18" s="436"/>
      <c r="O18" s="402">
        <f t="shared" si="1"/>
        <v>0</v>
      </c>
      <c r="P18" s="436"/>
      <c r="Q18" s="402">
        <f>SUM(D18:O18)</f>
        <v>9684</v>
      </c>
    </row>
    <row r="19" spans="3:17" ht="15" customHeight="1">
      <c r="C19" s="137"/>
      <c r="D19" s="397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</row>
    <row r="20" spans="3:17" ht="15" customHeight="1">
      <c r="C20" s="450" t="s">
        <v>60</v>
      </c>
      <c r="D20" s="135"/>
      <c r="E20" s="403"/>
      <c r="F20" s="403"/>
      <c r="G20" s="403"/>
      <c r="H20" s="403"/>
      <c r="I20" s="406"/>
      <c r="J20" s="406"/>
      <c r="K20" s="406"/>
      <c r="L20" s="406"/>
      <c r="M20" s="406"/>
      <c r="N20" s="406"/>
      <c r="O20" s="406"/>
      <c r="P20" s="406"/>
      <c r="Q20" s="406"/>
    </row>
    <row r="21" spans="3:17" ht="15">
      <c r="C21" s="137" t="str">
        <f>C8</f>
        <v>към 01.01.2011 г.</v>
      </c>
      <c r="D21" s="138"/>
      <c r="E21" s="408">
        <v>-724</v>
      </c>
      <c r="F21" s="409"/>
      <c r="G21" s="408">
        <v>-40</v>
      </c>
      <c r="H21" s="409"/>
      <c r="I21" s="408">
        <v>-147</v>
      </c>
      <c r="J21" s="409"/>
      <c r="K21" s="408">
        <v>-8</v>
      </c>
      <c r="L21" s="409"/>
      <c r="M21" s="408">
        <v>-6</v>
      </c>
      <c r="N21" s="409"/>
      <c r="O21" s="408">
        <v>0</v>
      </c>
      <c r="P21" s="409"/>
      <c r="Q21" s="408">
        <f aca="true" t="shared" si="2" ref="Q21:Q27">SUM(E21:O21)</f>
        <v>-925</v>
      </c>
    </row>
    <row r="22" spans="3:18" ht="15" customHeight="1">
      <c r="C22" s="4" t="s">
        <v>477</v>
      </c>
      <c r="D22" s="136"/>
      <c r="E22" s="406">
        <v>-243</v>
      </c>
      <c r="F22" s="406"/>
      <c r="G22" s="406">
        <v>0</v>
      </c>
      <c r="H22" s="406"/>
      <c r="I22" s="406">
        <v>-1</v>
      </c>
      <c r="J22" s="406"/>
      <c r="K22" s="406">
        <v>0</v>
      </c>
      <c r="L22" s="406"/>
      <c r="M22" s="406">
        <v>0</v>
      </c>
      <c r="N22" s="406"/>
      <c r="O22" s="406">
        <v>0</v>
      </c>
      <c r="P22" s="406"/>
      <c r="Q22" s="405">
        <f t="shared" si="2"/>
        <v>-244</v>
      </c>
      <c r="R22" s="298"/>
    </row>
    <row r="23" spans="3:18" ht="15" customHeight="1">
      <c r="C23" s="136" t="s">
        <v>59</v>
      </c>
      <c r="D23" s="136"/>
      <c r="E23" s="406">
        <v>0</v>
      </c>
      <c r="F23" s="406"/>
      <c r="G23" s="406">
        <v>0</v>
      </c>
      <c r="H23" s="406"/>
      <c r="I23" s="406">
        <v>0</v>
      </c>
      <c r="J23" s="406"/>
      <c r="K23" s="406">
        <v>0</v>
      </c>
      <c r="L23" s="406"/>
      <c r="M23" s="406">
        <v>0</v>
      </c>
      <c r="N23" s="406"/>
      <c r="O23" s="406">
        <v>0</v>
      </c>
      <c r="P23" s="406"/>
      <c r="Q23" s="405">
        <f t="shared" si="2"/>
        <v>0</v>
      </c>
      <c r="R23" s="308"/>
    </row>
    <row r="24" spans="3:17" ht="15" customHeight="1">
      <c r="C24" s="137" t="str">
        <f>C13</f>
        <v>към 31.12.2011 г.</v>
      </c>
      <c r="D24" s="139">
        <v>0</v>
      </c>
      <c r="E24" s="402">
        <f>SUM(E21:E23)</f>
        <v>-967</v>
      </c>
      <c r="F24" s="436"/>
      <c r="G24" s="402">
        <f>SUM(G21:G23)</f>
        <v>-40</v>
      </c>
      <c r="H24" s="436"/>
      <c r="I24" s="402">
        <f>SUM(I21:I23)</f>
        <v>-148</v>
      </c>
      <c r="J24" s="436"/>
      <c r="K24" s="402">
        <f>SUM(K21:K23)</f>
        <v>-8</v>
      </c>
      <c r="L24" s="436"/>
      <c r="M24" s="402">
        <f>SUM(M21:M23)</f>
        <v>-6</v>
      </c>
      <c r="N24" s="436"/>
      <c r="O24" s="402">
        <f>SUM(O21:O23)</f>
        <v>0</v>
      </c>
      <c r="P24" s="436"/>
      <c r="Q24" s="408">
        <f t="shared" si="2"/>
        <v>-1169</v>
      </c>
    </row>
    <row r="25" spans="3:17" ht="15" customHeight="1">
      <c r="C25" s="4" t="s">
        <v>477</v>
      </c>
      <c r="D25" s="136"/>
      <c r="E25" s="406">
        <v>-243</v>
      </c>
      <c r="F25" s="406"/>
      <c r="G25" s="406">
        <v>0</v>
      </c>
      <c r="H25" s="406"/>
      <c r="I25" s="406">
        <v>-1</v>
      </c>
      <c r="J25" s="406"/>
      <c r="K25" s="406">
        <v>0</v>
      </c>
      <c r="L25" s="406"/>
      <c r="M25" s="406">
        <v>0</v>
      </c>
      <c r="N25" s="406"/>
      <c r="O25" s="406">
        <v>0</v>
      </c>
      <c r="P25" s="406"/>
      <c r="Q25" s="405">
        <f t="shared" si="2"/>
        <v>-244</v>
      </c>
    </row>
    <row r="26" spans="3:17" ht="15" customHeight="1">
      <c r="C26" s="136" t="s">
        <v>59</v>
      </c>
      <c r="D26" s="136"/>
      <c r="E26" s="406">
        <v>0</v>
      </c>
      <c r="F26" s="406"/>
      <c r="G26" s="406">
        <v>14</v>
      </c>
      <c r="H26" s="406"/>
      <c r="I26" s="406">
        <v>0</v>
      </c>
      <c r="J26" s="406"/>
      <c r="K26" s="406">
        <v>0</v>
      </c>
      <c r="L26" s="406"/>
      <c r="M26" s="406">
        <v>0</v>
      </c>
      <c r="N26" s="406"/>
      <c r="O26" s="406">
        <v>0</v>
      </c>
      <c r="P26" s="406"/>
      <c r="Q26" s="405">
        <f t="shared" si="2"/>
        <v>14</v>
      </c>
    </row>
    <row r="27" spans="3:17" s="146" customFormat="1" ht="15" customHeight="1">
      <c r="C27" s="137" t="str">
        <f>C18</f>
        <v>към 31.12.2012 г.</v>
      </c>
      <c r="D27" s="139">
        <v>0</v>
      </c>
      <c r="E27" s="402">
        <f>SUM(E24:E26)</f>
        <v>-1210</v>
      </c>
      <c r="F27" s="436"/>
      <c r="G27" s="402">
        <f>SUM(G24:G26)</f>
        <v>-26</v>
      </c>
      <c r="H27" s="436"/>
      <c r="I27" s="402">
        <f>SUM(I24:I26)</f>
        <v>-149</v>
      </c>
      <c r="J27" s="436"/>
      <c r="K27" s="402">
        <f>SUM(K24:K26)</f>
        <v>-8</v>
      </c>
      <c r="L27" s="436"/>
      <c r="M27" s="402">
        <f>SUM(M24:M26)</f>
        <v>-6</v>
      </c>
      <c r="N27" s="436"/>
      <c r="O27" s="402">
        <f>SUM(O24:O26)</f>
        <v>0</v>
      </c>
      <c r="P27" s="436"/>
      <c r="Q27" s="408">
        <f t="shared" si="2"/>
        <v>-1399</v>
      </c>
    </row>
    <row r="28" spans="3:17" s="146" customFormat="1" ht="15" customHeight="1">
      <c r="C28" s="137"/>
      <c r="D28" s="397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</row>
    <row r="29" spans="3:17" ht="15" customHeight="1">
      <c r="C29" s="450" t="s">
        <v>61</v>
      </c>
      <c r="D29" s="147"/>
      <c r="E29" s="403"/>
      <c r="F29" s="403"/>
      <c r="G29" s="403"/>
      <c r="H29" s="403"/>
      <c r="I29" s="409"/>
      <c r="J29" s="409"/>
      <c r="K29" s="409"/>
      <c r="L29" s="409"/>
      <c r="M29" s="409"/>
      <c r="N29" s="409"/>
      <c r="O29" s="409"/>
      <c r="P29" s="409"/>
      <c r="Q29" s="409"/>
    </row>
    <row r="30" spans="3:20" s="499" customFormat="1" ht="12">
      <c r="C30" s="439" t="str">
        <f>C21</f>
        <v>към 01.01.2011 г.</v>
      </c>
      <c r="D30" s="139"/>
      <c r="E30" s="408">
        <f>E8+E21</f>
        <v>8766</v>
      </c>
      <c r="F30" s="409"/>
      <c r="G30" s="408">
        <f aca="true" t="shared" si="3" ref="G30:O30">G8+G21</f>
        <v>0</v>
      </c>
      <c r="H30" s="409"/>
      <c r="I30" s="408">
        <f t="shared" si="3"/>
        <v>2</v>
      </c>
      <c r="J30" s="409"/>
      <c r="K30" s="408">
        <f t="shared" si="3"/>
        <v>0</v>
      </c>
      <c r="L30" s="409"/>
      <c r="M30" s="408">
        <f t="shared" si="3"/>
        <v>0</v>
      </c>
      <c r="N30" s="409"/>
      <c r="O30" s="408">
        <f t="shared" si="3"/>
        <v>0</v>
      </c>
      <c r="P30" s="409"/>
      <c r="Q30" s="408">
        <f>SUM(E30:O30)</f>
        <v>8768</v>
      </c>
      <c r="R30" s="500"/>
      <c r="S30" s="501" t="s">
        <v>390</v>
      </c>
      <c r="T30" s="502" t="s">
        <v>391</v>
      </c>
    </row>
    <row r="31" spans="3:20" s="499" customFormat="1" ht="12">
      <c r="C31" s="439" t="str">
        <f>C24</f>
        <v>към 31.12.2011 г.</v>
      </c>
      <c r="D31" s="139">
        <v>0</v>
      </c>
      <c r="E31" s="408">
        <f>E13+E24</f>
        <v>8523</v>
      </c>
      <c r="F31" s="409"/>
      <c r="G31" s="408">
        <f>G13+G24</f>
        <v>0</v>
      </c>
      <c r="H31" s="409"/>
      <c r="I31" s="408">
        <f>I13+I24</f>
        <v>3</v>
      </c>
      <c r="J31" s="409"/>
      <c r="K31" s="408">
        <f>K13+K24</f>
        <v>0</v>
      </c>
      <c r="L31" s="409"/>
      <c r="M31" s="408">
        <f>M13+M24</f>
        <v>0</v>
      </c>
      <c r="N31" s="409"/>
      <c r="O31" s="408">
        <f>O13+O24</f>
        <v>0</v>
      </c>
      <c r="P31" s="409"/>
      <c r="Q31" s="408">
        <f>Q13+Q24</f>
        <v>8526</v>
      </c>
      <c r="S31" s="503">
        <f>Баланс!G8</f>
        <v>8526</v>
      </c>
      <c r="T31" s="504">
        <f>Q31-S31</f>
        <v>0</v>
      </c>
    </row>
    <row r="32" spans="3:20" s="499" customFormat="1" ht="12">
      <c r="C32" s="439" t="str">
        <f>C27</f>
        <v>към 31.12.2012 г.</v>
      </c>
      <c r="D32" s="139">
        <v>0</v>
      </c>
      <c r="E32" s="408">
        <f>E18+E27</f>
        <v>8280</v>
      </c>
      <c r="F32" s="409"/>
      <c r="G32" s="408">
        <f>G18+G27</f>
        <v>1</v>
      </c>
      <c r="H32" s="409"/>
      <c r="I32" s="408">
        <f>I18+I27</f>
        <v>2</v>
      </c>
      <c r="J32" s="409"/>
      <c r="K32" s="408">
        <f>K18+K27</f>
        <v>2</v>
      </c>
      <c r="L32" s="409"/>
      <c r="M32" s="408">
        <f>M18+M27</f>
        <v>0</v>
      </c>
      <c r="N32" s="409"/>
      <c r="O32" s="408">
        <f>O18+O27</f>
        <v>0</v>
      </c>
      <c r="P32" s="409"/>
      <c r="Q32" s="408">
        <f>Q18+Q27</f>
        <v>8285</v>
      </c>
      <c r="S32" s="503">
        <f>Баланс!E8</f>
        <v>8285</v>
      </c>
      <c r="T32" s="504">
        <f>Q32-S32</f>
        <v>0</v>
      </c>
    </row>
    <row r="33" spans="3:17" s="499" customFormat="1" ht="12">
      <c r="C33" s="505"/>
      <c r="D33" s="505"/>
      <c r="E33" s="506"/>
      <c r="F33" s="136"/>
      <c r="G33" s="506"/>
      <c r="H33" s="136"/>
      <c r="I33" s="507"/>
      <c r="J33" s="507"/>
      <c r="K33" s="508"/>
      <c r="L33" s="508"/>
      <c r="M33" s="508"/>
      <c r="N33" s="508"/>
      <c r="O33" s="508"/>
      <c r="P33" s="508"/>
      <c r="Q33" s="508"/>
    </row>
    <row r="34" spans="3:17" ht="15">
      <c r="C34" s="148"/>
      <c r="D34" s="148"/>
      <c r="I34" s="149"/>
      <c r="J34" s="149"/>
      <c r="K34" s="150"/>
      <c r="L34" s="150"/>
      <c r="M34" s="150"/>
      <c r="N34" s="150"/>
      <c r="O34" s="150"/>
      <c r="P34" s="150"/>
      <c r="Q34" s="150"/>
    </row>
    <row r="35" spans="3:17" ht="15">
      <c r="C35" s="148"/>
      <c r="D35" s="148"/>
      <c r="I35" s="149"/>
      <c r="J35" s="149"/>
      <c r="K35" s="150"/>
      <c r="L35" s="150"/>
      <c r="M35" s="150"/>
      <c r="N35" s="150"/>
      <c r="O35" s="150"/>
      <c r="P35" s="150"/>
      <c r="Q35" s="150"/>
    </row>
    <row r="36" spans="3:16" ht="15" customHeight="1">
      <c r="C36" s="151"/>
      <c r="D36" s="709" t="s">
        <v>368</v>
      </c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437"/>
    </row>
    <row r="37" spans="3:16" s="146" customFormat="1" ht="15">
      <c r="C37" s="151"/>
      <c r="D37" s="714"/>
      <c r="E37" s="714"/>
      <c r="F37" s="714"/>
      <c r="G37" s="714"/>
      <c r="H37" s="714"/>
      <c r="I37" s="714"/>
      <c r="J37" s="714"/>
      <c r="K37" s="714"/>
      <c r="L37" s="393"/>
      <c r="M37" s="710" t="s">
        <v>368</v>
      </c>
      <c r="N37" s="710"/>
      <c r="O37" s="710"/>
      <c r="P37" s="441"/>
    </row>
    <row r="38" spans="3:37" ht="15">
      <c r="C38" s="151"/>
      <c r="D38" s="709" t="s">
        <v>368</v>
      </c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437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</row>
    <row r="39" spans="3:37" ht="15">
      <c r="C39" s="151"/>
      <c r="D39" s="152"/>
      <c r="E39" s="123"/>
      <c r="F39" s="438"/>
      <c r="G39" s="123"/>
      <c r="H39" s="438"/>
      <c r="I39" s="153"/>
      <c r="J39" s="153"/>
      <c r="K39" s="154"/>
      <c r="L39" s="154"/>
      <c r="M39" s="710" t="s">
        <v>368</v>
      </c>
      <c r="N39" s="710"/>
      <c r="O39" s="710"/>
      <c r="P39" s="441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</row>
    <row r="40" spans="3:37" ht="15">
      <c r="C40" s="151"/>
      <c r="D40" s="151"/>
      <c r="I40" s="149"/>
      <c r="J40" s="149"/>
      <c r="K40" s="156"/>
      <c r="L40" s="156"/>
      <c r="M40" s="156"/>
      <c r="N40" s="156"/>
      <c r="O40" s="156"/>
      <c r="P40" s="156"/>
      <c r="Q40" s="156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</row>
    <row r="41" spans="3:37" ht="15">
      <c r="C41" s="708" t="s">
        <v>368</v>
      </c>
      <c r="D41" s="708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392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</row>
    <row r="42" spans="3:37" ht="15">
      <c r="C42" s="708" t="s">
        <v>368</v>
      </c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392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</row>
    <row r="43" spans="3:37" ht="13.5" customHeight="1">
      <c r="C43" s="707" t="s">
        <v>368</v>
      </c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391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</row>
    <row r="44" spans="3:37" ht="15">
      <c r="C44" s="708" t="s">
        <v>368</v>
      </c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392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</row>
    <row r="45" spans="3:37" ht="15">
      <c r="C45" s="708" t="s">
        <v>368</v>
      </c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392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</row>
    <row r="46" spans="3:37" ht="15">
      <c r="C46" s="707" t="s">
        <v>368</v>
      </c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391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</row>
    <row r="47" spans="3:37" ht="15">
      <c r="C47" s="157"/>
      <c r="D47" s="157"/>
      <c r="I47" s="149"/>
      <c r="J47" s="149"/>
      <c r="K47" s="156"/>
      <c r="L47" s="156"/>
      <c r="M47" s="156"/>
      <c r="N47" s="156"/>
      <c r="O47" s="156"/>
      <c r="P47" s="156"/>
      <c r="Q47" s="156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</row>
    <row r="48" spans="3:37" s="158" customFormat="1" ht="15">
      <c r="C48" s="157"/>
      <c r="D48" s="157"/>
      <c r="I48" s="149"/>
      <c r="J48" s="149"/>
      <c r="K48" s="156"/>
      <c r="L48" s="156"/>
      <c r="M48" s="156"/>
      <c r="N48" s="156"/>
      <c r="O48" s="156"/>
      <c r="P48" s="156"/>
      <c r="Q48" s="156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</row>
    <row r="49" spans="3:37" s="158" customFormat="1" ht="15">
      <c r="C49" s="157"/>
      <c r="D49" s="157"/>
      <c r="I49" s="149"/>
      <c r="J49" s="149"/>
      <c r="K49" s="156"/>
      <c r="L49" s="156"/>
      <c r="M49" s="156"/>
      <c r="N49" s="156"/>
      <c r="O49" s="156"/>
      <c r="P49" s="156"/>
      <c r="Q49" s="156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</row>
    <row r="50" spans="3:37" s="158" customFormat="1" ht="15">
      <c r="C50" s="157"/>
      <c r="D50" s="157"/>
      <c r="I50" s="149"/>
      <c r="J50" s="149"/>
      <c r="K50" s="156"/>
      <c r="L50" s="156"/>
      <c r="M50" s="156"/>
      <c r="N50" s="156"/>
      <c r="O50" s="156"/>
      <c r="P50" s="156"/>
      <c r="Q50" s="156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</row>
    <row r="51" spans="3:37" s="158" customFormat="1" ht="15" customHeight="1">
      <c r="C51" s="157"/>
      <c r="D51" s="157"/>
      <c r="I51" s="149"/>
      <c r="J51" s="149"/>
      <c r="K51" s="156"/>
      <c r="L51" s="156"/>
      <c r="M51" s="156"/>
      <c r="N51" s="156"/>
      <c r="O51" s="156"/>
      <c r="P51" s="156"/>
      <c r="Q51" s="156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</row>
    <row r="52" spans="3:37" s="158" customFormat="1" ht="15.75" customHeight="1">
      <c r="C52" s="157"/>
      <c r="D52" s="157"/>
      <c r="I52" s="149"/>
      <c r="J52" s="149"/>
      <c r="K52" s="156"/>
      <c r="L52" s="156"/>
      <c r="M52" s="156"/>
      <c r="N52" s="156"/>
      <c r="O52" s="156"/>
      <c r="P52" s="156"/>
      <c r="Q52" s="156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</row>
    <row r="53" spans="3:37" s="158" customFormat="1" ht="14.25" customHeight="1">
      <c r="C53" s="157"/>
      <c r="D53" s="157"/>
      <c r="I53" s="149"/>
      <c r="J53" s="149"/>
      <c r="K53" s="160"/>
      <c r="L53" s="160"/>
      <c r="M53" s="160"/>
      <c r="N53" s="160"/>
      <c r="O53" s="160"/>
      <c r="P53" s="160"/>
      <c r="Q53" s="160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</row>
    <row r="54" spans="3:37" s="149" customFormat="1" ht="15">
      <c r="C54" s="161"/>
      <c r="D54" s="161"/>
      <c r="I54" s="146"/>
      <c r="J54" s="146"/>
      <c r="K54" s="155"/>
      <c r="L54" s="155"/>
      <c r="M54" s="155"/>
      <c r="N54" s="155"/>
      <c r="O54" s="155"/>
      <c r="P54" s="155"/>
      <c r="Q54" s="155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</row>
    <row r="55" spans="3:37" ht="15">
      <c r="C55" s="161"/>
      <c r="D55" s="161"/>
      <c r="I55" s="146"/>
      <c r="J55" s="146"/>
      <c r="K55" s="163"/>
      <c r="L55" s="163"/>
      <c r="M55" s="163"/>
      <c r="N55" s="163"/>
      <c r="O55" s="163"/>
      <c r="P55" s="163"/>
      <c r="Q55" s="163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</row>
    <row r="56" spans="3:37" ht="15">
      <c r="C56" s="151"/>
      <c r="D56" s="151"/>
      <c r="I56" s="149"/>
      <c r="J56" s="149"/>
      <c r="K56" s="156"/>
      <c r="L56" s="156"/>
      <c r="M56" s="156"/>
      <c r="N56" s="156"/>
      <c r="O56" s="156"/>
      <c r="P56" s="156"/>
      <c r="Q56" s="156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</row>
    <row r="57" spans="3:37" ht="15">
      <c r="C57" s="151"/>
      <c r="D57" s="151"/>
      <c r="I57" s="149"/>
      <c r="J57" s="149"/>
      <c r="K57" s="156"/>
      <c r="L57" s="156"/>
      <c r="M57" s="156"/>
      <c r="N57" s="156"/>
      <c r="O57" s="156"/>
      <c r="P57" s="156"/>
      <c r="Q57" s="156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</row>
    <row r="58" spans="3:37" s="146" customFormat="1" ht="15">
      <c r="C58" s="161"/>
      <c r="D58" s="161"/>
      <c r="K58" s="155"/>
      <c r="L58" s="155"/>
      <c r="M58" s="155"/>
      <c r="N58" s="155"/>
      <c r="O58" s="155"/>
      <c r="P58" s="155"/>
      <c r="Q58" s="155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</row>
    <row r="59" spans="3:37" s="146" customFormat="1" ht="15">
      <c r="C59" s="161"/>
      <c r="D59" s="161"/>
      <c r="K59" s="163"/>
      <c r="L59" s="163"/>
      <c r="M59" s="163"/>
      <c r="N59" s="163"/>
      <c r="O59" s="163"/>
      <c r="P59" s="163"/>
      <c r="Q59" s="163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</row>
    <row r="60" spans="3:37" ht="15">
      <c r="C60" s="151"/>
      <c r="D60" s="151"/>
      <c r="I60" s="162"/>
      <c r="J60" s="162"/>
      <c r="K60" s="162"/>
      <c r="L60" s="162"/>
      <c r="M60" s="162"/>
      <c r="N60" s="162"/>
      <c r="O60" s="162"/>
      <c r="P60" s="162"/>
      <c r="Q60" s="162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</row>
    <row r="61" spans="3:37" ht="14.25" customHeight="1">
      <c r="C61" s="165"/>
      <c r="D61" s="165"/>
      <c r="I61" s="166"/>
      <c r="J61" s="166"/>
      <c r="K61" s="165"/>
      <c r="L61" s="165"/>
      <c r="M61" s="165"/>
      <c r="N61" s="165"/>
      <c r="O61" s="165"/>
      <c r="P61" s="165"/>
      <c r="Q61" s="16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</row>
    <row r="62" spans="3:37" ht="14.25" customHeight="1">
      <c r="C62" s="165"/>
      <c r="D62" s="165"/>
      <c r="I62" s="146"/>
      <c r="J62" s="146"/>
      <c r="K62" s="165"/>
      <c r="L62" s="165"/>
      <c r="M62" s="167"/>
      <c r="N62" s="167"/>
      <c r="O62" s="167"/>
      <c r="P62" s="167"/>
      <c r="Q62" s="167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</row>
    <row r="63" spans="3:37" ht="15" customHeight="1">
      <c r="C63" s="169"/>
      <c r="D63" s="169"/>
      <c r="K63" s="168"/>
      <c r="L63" s="168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</row>
    <row r="64" spans="3:37" s="171" customFormat="1" ht="15">
      <c r="C64" s="170"/>
      <c r="D64" s="170"/>
      <c r="K64" s="172"/>
      <c r="L64" s="172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</row>
    <row r="65" spans="3:37" ht="15">
      <c r="C65" s="133"/>
      <c r="D65" s="133"/>
      <c r="I65" s="174"/>
      <c r="J65" s="174"/>
      <c r="K65" s="174"/>
      <c r="L65" s="174"/>
      <c r="M65" s="174"/>
      <c r="N65" s="174"/>
      <c r="O65" s="174"/>
      <c r="P65" s="174"/>
      <c r="Q65" s="174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</row>
    <row r="66" spans="3:37" ht="15">
      <c r="C66" s="175"/>
      <c r="D66" s="175"/>
      <c r="I66" s="176"/>
      <c r="J66" s="176"/>
      <c r="K66" s="176"/>
      <c r="L66" s="176"/>
      <c r="M66" s="176"/>
      <c r="N66" s="176"/>
      <c r="O66" s="176"/>
      <c r="P66" s="176"/>
      <c r="Q66" s="176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</row>
    <row r="67" spans="3:37" ht="15">
      <c r="C67" s="175"/>
      <c r="D67" s="175"/>
      <c r="I67" s="177"/>
      <c r="J67" s="177"/>
      <c r="K67" s="176"/>
      <c r="L67" s="176"/>
      <c r="M67" s="176"/>
      <c r="N67" s="176"/>
      <c r="O67" s="176"/>
      <c r="P67" s="176"/>
      <c r="Q67" s="176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</row>
    <row r="68" spans="3:37" ht="15">
      <c r="C68" s="175"/>
      <c r="D68" s="175"/>
      <c r="I68" s="176"/>
      <c r="J68" s="176"/>
      <c r="K68" s="176"/>
      <c r="L68" s="176"/>
      <c r="M68" s="176"/>
      <c r="N68" s="176"/>
      <c r="O68" s="176"/>
      <c r="P68" s="176"/>
      <c r="Q68" s="176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</row>
    <row r="69" spans="3:37" ht="15">
      <c r="C69" s="175"/>
      <c r="D69" s="175"/>
      <c r="I69" s="176"/>
      <c r="J69" s="176"/>
      <c r="K69" s="176"/>
      <c r="L69" s="176"/>
      <c r="M69" s="176"/>
      <c r="N69" s="176"/>
      <c r="O69" s="176"/>
      <c r="P69" s="176"/>
      <c r="Q69" s="176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</row>
    <row r="70" spans="3:37" ht="15">
      <c r="C70" s="175"/>
      <c r="D70" s="175"/>
      <c r="I70" s="176"/>
      <c r="J70" s="176"/>
      <c r="K70" s="176"/>
      <c r="L70" s="176"/>
      <c r="M70" s="176"/>
      <c r="N70" s="176"/>
      <c r="O70" s="176"/>
      <c r="P70" s="176"/>
      <c r="Q70" s="176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</row>
    <row r="71" spans="3:37" ht="15">
      <c r="C71" s="175"/>
      <c r="D71" s="175"/>
      <c r="I71" s="176"/>
      <c r="J71" s="176"/>
      <c r="K71" s="176"/>
      <c r="L71" s="176"/>
      <c r="M71" s="176"/>
      <c r="N71" s="176"/>
      <c r="O71" s="176"/>
      <c r="P71" s="176"/>
      <c r="Q71" s="176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</row>
    <row r="72" spans="3:37" ht="15">
      <c r="C72" s="175"/>
      <c r="D72" s="175"/>
      <c r="I72" s="176"/>
      <c r="J72" s="176"/>
      <c r="K72" s="176"/>
      <c r="L72" s="176"/>
      <c r="M72" s="176"/>
      <c r="N72" s="176"/>
      <c r="O72" s="176"/>
      <c r="P72" s="176"/>
      <c r="Q72" s="176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</row>
    <row r="73" spans="3:37" ht="15">
      <c r="C73" s="145"/>
      <c r="D73" s="145"/>
      <c r="I73" s="176"/>
      <c r="J73" s="176"/>
      <c r="K73" s="176"/>
      <c r="L73" s="176"/>
      <c r="M73" s="176"/>
      <c r="N73" s="176"/>
      <c r="O73" s="176"/>
      <c r="P73" s="176"/>
      <c r="Q73" s="176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</row>
    <row r="74" spans="3:37" ht="15">
      <c r="C74" s="145"/>
      <c r="D74" s="145"/>
      <c r="I74" s="176"/>
      <c r="J74" s="176"/>
      <c r="K74" s="176"/>
      <c r="L74" s="176"/>
      <c r="M74" s="176"/>
      <c r="N74" s="176"/>
      <c r="O74" s="176"/>
      <c r="P74" s="176"/>
      <c r="Q74" s="176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</row>
    <row r="75" spans="3:37" ht="15">
      <c r="C75" s="145"/>
      <c r="D75" s="145"/>
      <c r="I75" s="176"/>
      <c r="J75" s="176"/>
      <c r="K75" s="176"/>
      <c r="L75" s="176"/>
      <c r="M75" s="176"/>
      <c r="N75" s="176"/>
      <c r="O75" s="176"/>
      <c r="P75" s="176"/>
      <c r="Q75" s="176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</row>
    <row r="76" spans="3:37" ht="15">
      <c r="C76" s="145"/>
      <c r="D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</row>
    <row r="77" spans="3:37" ht="15">
      <c r="C77" s="145"/>
      <c r="D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</row>
    <row r="78" spans="3:37" ht="15">
      <c r="C78" s="145"/>
      <c r="D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</row>
    <row r="79" spans="3:37" ht="15">
      <c r="C79" s="145"/>
      <c r="D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</row>
    <row r="80" spans="3:37" ht="15">
      <c r="C80" s="145"/>
      <c r="D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</row>
    <row r="81" spans="3:37" ht="15">
      <c r="C81" s="145"/>
      <c r="D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</row>
    <row r="82" spans="3:37" ht="15">
      <c r="C82" s="145"/>
      <c r="D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</row>
    <row r="83" spans="3:37" ht="15">
      <c r="C83" s="145"/>
      <c r="D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</row>
    <row r="84" spans="3:37" ht="15">
      <c r="C84" s="145"/>
      <c r="D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</row>
    <row r="85" spans="3:37" ht="15">
      <c r="C85" s="145"/>
      <c r="D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</row>
    <row r="86" spans="3:37" ht="15">
      <c r="C86" s="145"/>
      <c r="D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</row>
    <row r="87" spans="3:37" ht="15">
      <c r="C87" s="145"/>
      <c r="D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</row>
    <row r="88" spans="3:37" ht="15">
      <c r="C88" s="145"/>
      <c r="D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</row>
    <row r="89" spans="3:37" ht="15">
      <c r="C89" s="145"/>
      <c r="D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</row>
    <row r="90" spans="3:37" ht="15">
      <c r="C90" s="145"/>
      <c r="D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</row>
    <row r="91" spans="3:37" ht="15">
      <c r="C91" s="145"/>
      <c r="D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</row>
    <row r="92" spans="3:37" ht="15">
      <c r="C92" s="145"/>
      <c r="D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</row>
    <row r="93" spans="3:37" ht="15">
      <c r="C93" s="145"/>
      <c r="D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</row>
    <row r="94" spans="3:37" ht="15">
      <c r="C94" s="145"/>
      <c r="D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</row>
    <row r="95" spans="3:37" ht="15">
      <c r="C95" s="145"/>
      <c r="D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</row>
    <row r="96" spans="3:37" ht="15">
      <c r="C96" s="145"/>
      <c r="D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</row>
    <row r="97" spans="3:37" ht="15">
      <c r="C97" s="145"/>
      <c r="D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</row>
    <row r="98" spans="3:37" ht="15">
      <c r="C98" s="145"/>
      <c r="D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</row>
    <row r="99" spans="3:37" ht="15">
      <c r="C99" s="145"/>
      <c r="D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</row>
    <row r="100" spans="3:37" ht="15">
      <c r="C100" s="145"/>
      <c r="D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</row>
    <row r="101" spans="3:37" ht="15">
      <c r="C101" s="145"/>
      <c r="D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</row>
    <row r="102" spans="3:37" ht="15">
      <c r="C102" s="145"/>
      <c r="D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</row>
    <row r="103" spans="3:37" ht="15">
      <c r="C103" s="145"/>
      <c r="D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</row>
    <row r="104" spans="3:37" ht="15">
      <c r="C104" s="145"/>
      <c r="D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</row>
    <row r="105" spans="3:37" ht="15">
      <c r="C105" s="145"/>
      <c r="D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</row>
    <row r="106" spans="3:37" ht="15">
      <c r="C106" s="145"/>
      <c r="D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</row>
    <row r="107" spans="3:37" ht="15">
      <c r="C107" s="145"/>
      <c r="D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</row>
    <row r="108" spans="3:37" ht="15">
      <c r="C108" s="145"/>
      <c r="D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</row>
    <row r="109" spans="3:37" ht="15">
      <c r="C109" s="145"/>
      <c r="D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</row>
    <row r="110" spans="3:37" ht="15">
      <c r="C110" s="145"/>
      <c r="D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</row>
    <row r="111" spans="3:37" ht="15">
      <c r="C111" s="145"/>
      <c r="D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</row>
    <row r="112" spans="3:37" ht="15">
      <c r="C112" s="145"/>
      <c r="D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</row>
    <row r="113" spans="3:37" ht="15">
      <c r="C113" s="145"/>
      <c r="D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</row>
    <row r="114" spans="3:37" ht="15">
      <c r="C114" s="145"/>
      <c r="D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</row>
    <row r="115" spans="3:37" ht="15">
      <c r="C115" s="145"/>
      <c r="D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</row>
    <row r="116" spans="3:37" ht="15">
      <c r="C116" s="145"/>
      <c r="D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</row>
    <row r="117" spans="3:37" ht="15">
      <c r="C117" s="145"/>
      <c r="D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</row>
    <row r="118" spans="3:37" ht="15">
      <c r="C118" s="145"/>
      <c r="D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</row>
    <row r="119" spans="3:37" ht="15">
      <c r="C119" s="145"/>
      <c r="D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</row>
    <row r="120" spans="3:37" ht="15">
      <c r="C120" s="145"/>
      <c r="D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</row>
    <row r="121" spans="3:37" ht="15">
      <c r="C121" s="145"/>
      <c r="D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</row>
    <row r="122" spans="3:37" ht="15">
      <c r="C122" s="145"/>
      <c r="D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</row>
    <row r="123" spans="3:37" ht="15">
      <c r="C123" s="145"/>
      <c r="D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</row>
    <row r="124" spans="3:37" ht="15">
      <c r="C124" s="145"/>
      <c r="D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</row>
    <row r="125" spans="3:37" ht="15">
      <c r="C125" s="145"/>
      <c r="D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</row>
    <row r="126" spans="3:37" ht="15">
      <c r="C126" s="145"/>
      <c r="D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</row>
    <row r="127" spans="3:37" ht="15">
      <c r="C127" s="145"/>
      <c r="D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</row>
    <row r="128" spans="3:37" ht="15">
      <c r="C128" s="145"/>
      <c r="D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</row>
    <row r="129" spans="3:37" ht="15">
      <c r="C129" s="145"/>
      <c r="D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</row>
    <row r="130" spans="3:37" ht="15">
      <c r="C130" s="145"/>
      <c r="D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</row>
    <row r="131" spans="3:37" ht="15">
      <c r="C131" s="145"/>
      <c r="D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</row>
    <row r="132" spans="3:37" ht="15">
      <c r="C132" s="145"/>
      <c r="D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</row>
    <row r="133" spans="3:37" ht="15">
      <c r="C133" s="145"/>
      <c r="D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</row>
    <row r="134" spans="3:37" ht="15">
      <c r="C134" s="145"/>
      <c r="D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</row>
    <row r="135" spans="3:37" ht="15">
      <c r="C135" s="145"/>
      <c r="D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</row>
    <row r="136" spans="3:37" ht="15">
      <c r="C136" s="145"/>
      <c r="D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</row>
    <row r="137" spans="3:37" ht="15">
      <c r="C137" s="145"/>
      <c r="D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</row>
    <row r="138" spans="3:37" ht="15">
      <c r="C138" s="145"/>
      <c r="D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</row>
    <row r="139" spans="3:37" ht="15">
      <c r="C139" s="145"/>
      <c r="D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</row>
    <row r="140" spans="3:37" ht="15">
      <c r="C140" s="145"/>
      <c r="D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</row>
    <row r="141" spans="3:37" ht="15">
      <c r="C141" s="145"/>
      <c r="D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</row>
    <row r="142" spans="3:37" ht="15">
      <c r="C142" s="145"/>
      <c r="D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</row>
    <row r="143" spans="3:37" ht="15">
      <c r="C143" s="145"/>
      <c r="D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</row>
    <row r="144" spans="3:37" ht="15">
      <c r="C144" s="145"/>
      <c r="D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</row>
    <row r="145" spans="3:37" ht="15">
      <c r="C145" s="145"/>
      <c r="D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</row>
    <row r="146" spans="3:37" ht="15">
      <c r="C146" s="145"/>
      <c r="D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</row>
    <row r="147" spans="3:37" ht="15">
      <c r="C147" s="145"/>
      <c r="D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</row>
    <row r="148" spans="3:37" ht="15">
      <c r="C148" s="145"/>
      <c r="D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</row>
    <row r="149" spans="3:37" ht="15">
      <c r="C149" s="145"/>
      <c r="D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</row>
    <row r="150" spans="3:37" ht="15">
      <c r="C150" s="145"/>
      <c r="D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</row>
    <row r="151" spans="3:37" ht="15">
      <c r="C151" s="145"/>
      <c r="D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</row>
    <row r="152" spans="3:37" ht="15">
      <c r="C152" s="145"/>
      <c r="D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</row>
    <row r="153" spans="3:37" ht="15">
      <c r="C153" s="145"/>
      <c r="D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</row>
    <row r="154" spans="3:37" ht="15">
      <c r="C154" s="145"/>
      <c r="D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</row>
    <row r="155" spans="3:37" ht="15">
      <c r="C155" s="145"/>
      <c r="D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</row>
    <row r="156" spans="3:37" ht="15">
      <c r="C156" s="145"/>
      <c r="D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</row>
    <row r="157" spans="3:37" ht="15">
      <c r="C157" s="145"/>
      <c r="D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</row>
    <row r="158" spans="3:37" ht="15">
      <c r="C158" s="145"/>
      <c r="D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</row>
    <row r="159" spans="3:37" ht="15">
      <c r="C159" s="145"/>
      <c r="D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</row>
    <row r="160" spans="3:37" ht="15">
      <c r="C160" s="145"/>
      <c r="D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</row>
    <row r="161" spans="3:37" ht="15">
      <c r="C161" s="145"/>
      <c r="D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</row>
    <row r="162" spans="3:37" ht="15">
      <c r="C162" s="145"/>
      <c r="D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</row>
    <row r="163" spans="3:37" ht="15">
      <c r="C163" s="145"/>
      <c r="D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</row>
    <row r="164" spans="3:37" ht="15">
      <c r="C164" s="145"/>
      <c r="D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</row>
    <row r="165" spans="3:37" ht="15">
      <c r="C165" s="145"/>
      <c r="D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</row>
    <row r="166" spans="3:37" ht="15">
      <c r="C166" s="145"/>
      <c r="D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</row>
    <row r="167" spans="3:37" ht="15">
      <c r="C167" s="145"/>
      <c r="D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</row>
    <row r="168" spans="3:37" ht="15">
      <c r="C168" s="145"/>
      <c r="D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</row>
    <row r="169" spans="3:37" ht="15">
      <c r="C169" s="145"/>
      <c r="D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</row>
    <row r="170" spans="3:37" ht="15">
      <c r="C170" s="145"/>
      <c r="D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</row>
    <row r="171" spans="3:37" ht="15">
      <c r="C171" s="145"/>
      <c r="D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</row>
    <row r="172" spans="3:37" ht="15">
      <c r="C172" s="145"/>
      <c r="D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</row>
    <row r="173" spans="3:37" ht="15">
      <c r="C173" s="145"/>
      <c r="D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</row>
    <row r="174" spans="3:37" ht="15">
      <c r="C174" s="145"/>
      <c r="D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</row>
    <row r="175" spans="3:37" ht="15">
      <c r="C175" s="145"/>
      <c r="D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</row>
    <row r="176" spans="3:37" ht="15">
      <c r="C176" s="145"/>
      <c r="D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</row>
    <row r="177" spans="3:37" ht="15">
      <c r="C177" s="145"/>
      <c r="D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</row>
    <row r="178" spans="3:37" ht="15">
      <c r="C178" s="145"/>
      <c r="D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</row>
    <row r="179" spans="3:37" ht="15">
      <c r="C179" s="145"/>
      <c r="D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</row>
    <row r="180" spans="3:37" ht="15">
      <c r="C180" s="145"/>
      <c r="D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</row>
    <row r="181" spans="3:37" ht="15">
      <c r="C181" s="145"/>
      <c r="D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</row>
    <row r="182" spans="3:37" ht="15">
      <c r="C182" s="145"/>
      <c r="D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</row>
    <row r="183" spans="3:37" ht="15">
      <c r="C183" s="145"/>
      <c r="D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</row>
    <row r="184" spans="3:37" ht="15">
      <c r="C184" s="145"/>
      <c r="D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</row>
    <row r="185" spans="3:37" ht="15">
      <c r="C185" s="145"/>
      <c r="D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</row>
    <row r="186" spans="3:37" ht="15">
      <c r="C186" s="145"/>
      <c r="D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</row>
    <row r="187" spans="3:37" ht="15">
      <c r="C187" s="145"/>
      <c r="D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</row>
    <row r="188" spans="3:37" ht="15">
      <c r="C188" s="145"/>
      <c r="D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</row>
    <row r="189" spans="3:37" ht="15">
      <c r="C189" s="145"/>
      <c r="D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</row>
    <row r="190" spans="3:37" ht="15">
      <c r="C190" s="145"/>
      <c r="D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</row>
    <row r="191" spans="3:37" ht="15">
      <c r="C191" s="145"/>
      <c r="D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</row>
    <row r="192" spans="3:37" ht="15">
      <c r="C192" s="145"/>
      <c r="D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</row>
    <row r="193" spans="3:37" ht="15">
      <c r="C193" s="145"/>
      <c r="D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</row>
    <row r="194" spans="3:37" ht="15">
      <c r="C194" s="145"/>
      <c r="D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</row>
    <row r="195" spans="3:37" ht="15">
      <c r="C195" s="145"/>
      <c r="D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</row>
    <row r="196" spans="3:37" ht="15">
      <c r="C196" s="145"/>
      <c r="D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</row>
    <row r="197" spans="3:37" ht="15">
      <c r="C197" s="145"/>
      <c r="D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</row>
    <row r="198" spans="3:37" ht="15">
      <c r="C198" s="145"/>
      <c r="D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</row>
    <row r="199" spans="3:37" ht="15">
      <c r="C199" s="145"/>
      <c r="D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</row>
    <row r="200" spans="3:37" ht="15">
      <c r="C200" s="145"/>
      <c r="D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</row>
    <row r="201" spans="3:37" ht="15">
      <c r="C201" s="145"/>
      <c r="D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</row>
    <row r="202" spans="3:37" ht="15">
      <c r="C202" s="145"/>
      <c r="D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</row>
    <row r="203" spans="3:37" ht="15">
      <c r="C203" s="145"/>
      <c r="D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</row>
    <row r="204" spans="3:37" ht="15">
      <c r="C204" s="145"/>
      <c r="D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</row>
    <row r="205" spans="3:37" ht="15">
      <c r="C205" s="145"/>
      <c r="D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</row>
    <row r="206" spans="3:37" ht="15">
      <c r="C206" s="145"/>
      <c r="D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</row>
    <row r="207" spans="3:37" ht="15">
      <c r="C207" s="145"/>
      <c r="D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</row>
    <row r="208" spans="3:37" ht="15">
      <c r="C208" s="145"/>
      <c r="D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</row>
    <row r="209" spans="3:37" ht="15">
      <c r="C209" s="145"/>
      <c r="D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</row>
    <row r="210" spans="3:37" ht="15">
      <c r="C210" s="145"/>
      <c r="D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</row>
    <row r="211" spans="3:37" ht="15">
      <c r="C211" s="145"/>
      <c r="D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</row>
    <row r="212" spans="3:37" ht="15">
      <c r="C212" s="145"/>
      <c r="D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</row>
    <row r="213" spans="3:37" ht="15">
      <c r="C213" s="145"/>
      <c r="D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</row>
    <row r="214" spans="3:37" ht="15">
      <c r="C214" s="145"/>
      <c r="D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</row>
    <row r="215" spans="3:37" ht="15">
      <c r="C215" s="145"/>
      <c r="D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</row>
    <row r="216" spans="3:37" ht="15">
      <c r="C216" s="145"/>
      <c r="D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</row>
    <row r="217" spans="3:37" ht="15">
      <c r="C217" s="145"/>
      <c r="D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</row>
    <row r="218" spans="3:37" ht="15">
      <c r="C218" s="145"/>
      <c r="D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</row>
    <row r="219" spans="3:37" ht="15">
      <c r="C219" s="145"/>
      <c r="D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</row>
    <row r="220" spans="3:37" ht="15">
      <c r="C220" s="145"/>
      <c r="D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</row>
    <row r="221" spans="3:37" ht="15">
      <c r="C221" s="145"/>
      <c r="D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</row>
    <row r="222" spans="3:37" ht="15">
      <c r="C222" s="145"/>
      <c r="D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</row>
    <row r="223" spans="3:37" ht="15">
      <c r="C223" s="145"/>
      <c r="D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</row>
    <row r="224" spans="3:37" ht="15">
      <c r="C224" s="145"/>
      <c r="D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</row>
    <row r="225" spans="3:37" ht="15">
      <c r="C225" s="145"/>
      <c r="D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</row>
    <row r="226" spans="3:37" ht="15">
      <c r="C226" s="145"/>
      <c r="D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</row>
    <row r="227" spans="3:37" ht="15">
      <c r="C227" s="145"/>
      <c r="D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</row>
    <row r="228" spans="3:37" ht="15">
      <c r="C228" s="145"/>
      <c r="D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</row>
    <row r="229" spans="3:37" ht="15">
      <c r="C229" s="145"/>
      <c r="D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</row>
  </sheetData>
  <sheetProtection/>
  <mergeCells count="21">
    <mergeCell ref="C2:O2"/>
    <mergeCell ref="I5:I6"/>
    <mergeCell ref="C5:C6"/>
    <mergeCell ref="K5:K6"/>
    <mergeCell ref="M5:M6"/>
    <mergeCell ref="Q5:Q6"/>
    <mergeCell ref="O5:O6"/>
    <mergeCell ref="D5:D6"/>
    <mergeCell ref="M37:O37"/>
    <mergeCell ref="E5:E6"/>
    <mergeCell ref="G5:G6"/>
    <mergeCell ref="D36:O36"/>
    <mergeCell ref="D37:K37"/>
    <mergeCell ref="C46:O46"/>
    <mergeCell ref="C45:O45"/>
    <mergeCell ref="C43:O43"/>
    <mergeCell ref="D38:O38"/>
    <mergeCell ref="M39:O39"/>
    <mergeCell ref="C42:O42"/>
    <mergeCell ref="C41:O41"/>
    <mergeCell ref="C44:O44"/>
  </mergeCells>
  <hyperlinks>
    <hyperlink ref="S3" location="ОПР!Print_Area" display="Отчет за доходите"/>
    <hyperlink ref="S4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B3" sqref="B3:B4"/>
      <selection pane="bottomLeft" activeCell="F18" sqref="F18"/>
    </sheetView>
  </sheetViews>
  <sheetFormatPr defaultColWidth="20.8515625" defaultRowHeight="12.75"/>
  <cols>
    <col min="1" max="1" width="3.57421875" style="133" customWidth="1"/>
    <col min="2" max="2" width="6.00390625" style="133" customWidth="1"/>
    <col min="3" max="3" width="22.140625" style="178" customWidth="1"/>
    <col min="4" max="4" width="10.00390625" style="178" hidden="1" customWidth="1"/>
    <col min="5" max="5" width="1.57421875" style="178" customWidth="1"/>
    <col min="6" max="6" width="20.7109375" style="1" bestFit="1" customWidth="1"/>
    <col min="7" max="7" width="3.140625" style="4" customWidth="1"/>
    <col min="8" max="8" width="11.140625" style="133" customWidth="1"/>
    <col min="9" max="9" width="8.8515625" style="133" customWidth="1"/>
    <col min="10" max="10" width="33.57421875" style="133" bestFit="1" customWidth="1"/>
    <col min="11" max="11" width="10.421875" style="133" customWidth="1"/>
    <col min="12" max="16384" width="20.8515625" style="133" customWidth="1"/>
  </cols>
  <sheetData>
    <row r="2" spans="2:7" s="432" customFormat="1" ht="14.25" customHeight="1">
      <c r="B2" s="398">
        <v>12</v>
      </c>
      <c r="C2" s="715" t="s">
        <v>31</v>
      </c>
      <c r="D2" s="715"/>
      <c r="E2" s="715"/>
      <c r="F2" s="715"/>
      <c r="G2" s="411"/>
    </row>
    <row r="3" spans="2:7" ht="14.25" customHeight="1">
      <c r="B3" s="398"/>
      <c r="C3" s="411"/>
      <c r="D3" s="411"/>
      <c r="E3" s="411"/>
      <c r="F3" s="411"/>
      <c r="G3" s="411"/>
    </row>
    <row r="4" spans="2:10" ht="14.25" customHeight="1">
      <c r="B4" s="398"/>
      <c r="C4" s="399"/>
      <c r="D4" s="399"/>
      <c r="E4" s="399"/>
      <c r="F4" s="399"/>
      <c r="G4" s="399"/>
      <c r="J4" s="445" t="s">
        <v>284</v>
      </c>
    </row>
    <row r="5" spans="3:10" s="134" customFormat="1" ht="18" customHeight="1">
      <c r="C5" s="716"/>
      <c r="D5" s="712" t="s">
        <v>55</v>
      </c>
      <c r="E5" s="390"/>
      <c r="F5" s="711" t="s">
        <v>31</v>
      </c>
      <c r="G5" s="394"/>
      <c r="H5" s="711" t="s">
        <v>56</v>
      </c>
      <c r="J5" s="445" t="s">
        <v>406</v>
      </c>
    </row>
    <row r="6" spans="3:10" s="134" customFormat="1" ht="21.75" customHeight="1">
      <c r="C6" s="716"/>
      <c r="D6" s="712"/>
      <c r="E6" s="390"/>
      <c r="F6" s="711"/>
      <c r="G6" s="394"/>
      <c r="H6" s="711"/>
      <c r="J6" s="63"/>
    </row>
    <row r="7" spans="3:8" s="134" customFormat="1" ht="15" customHeight="1">
      <c r="C7" s="396" t="s">
        <v>57</v>
      </c>
      <c r="D7" s="135"/>
      <c r="E7" s="135"/>
      <c r="H7" s="136"/>
    </row>
    <row r="8" spans="3:8" s="140" customFormat="1" ht="15" customHeight="1">
      <c r="C8" s="137" t="str">
        <f>"към 01.01."&amp;Баланс!G6</f>
        <v>към 01.01.2011 г.</v>
      </c>
      <c r="D8" s="400"/>
      <c r="E8" s="433"/>
      <c r="F8" s="401">
        <v>5516</v>
      </c>
      <c r="G8" s="435"/>
      <c r="H8" s="402">
        <f>SUM(F8:F8)</f>
        <v>5516</v>
      </c>
    </row>
    <row r="9" spans="3:8" s="143" customFormat="1" ht="15" customHeight="1">
      <c r="C9" s="141" t="s">
        <v>58</v>
      </c>
      <c r="D9" s="142"/>
      <c r="E9" s="142"/>
      <c r="F9" s="403">
        <v>0</v>
      </c>
      <c r="G9" s="403"/>
      <c r="H9" s="405">
        <f>SUM(F9:F9)</f>
        <v>0</v>
      </c>
    </row>
    <row r="10" spans="3:8" s="143" customFormat="1" ht="15" customHeight="1">
      <c r="C10" s="141" t="s">
        <v>59</v>
      </c>
      <c r="D10" s="142"/>
      <c r="E10" s="142"/>
      <c r="F10" s="406">
        <v>0</v>
      </c>
      <c r="G10" s="406"/>
      <c r="H10" s="405">
        <f>SUM(F10:F10)</f>
        <v>0</v>
      </c>
    </row>
    <row r="11" spans="3:8" s="143" customFormat="1" ht="15" customHeight="1">
      <c r="C11" s="141" t="s">
        <v>389</v>
      </c>
      <c r="D11" s="142"/>
      <c r="E11" s="142"/>
      <c r="F11" s="407">
        <v>0</v>
      </c>
      <c r="G11" s="407"/>
      <c r="H11" s="405">
        <f>SUM(F11:F11)</f>
        <v>0</v>
      </c>
    </row>
    <row r="12" spans="3:8" s="143" customFormat="1" ht="15" customHeight="1">
      <c r="C12" s="141" t="s">
        <v>476</v>
      </c>
      <c r="D12" s="142"/>
      <c r="E12" s="142"/>
      <c r="F12" s="407">
        <v>500</v>
      </c>
      <c r="G12" s="407"/>
      <c r="H12" s="405">
        <f>SUM(F12:F12)</f>
        <v>500</v>
      </c>
    </row>
    <row r="13" spans="3:8" s="143" customFormat="1" ht="15" customHeight="1">
      <c r="C13" s="137" t="str">
        <f>"към 31.12."&amp;Баланс!G6</f>
        <v>към 31.12.2011 г.</v>
      </c>
      <c r="D13" s="144">
        <v>0</v>
      </c>
      <c r="E13" s="434"/>
      <c r="F13" s="402">
        <f>SUM(F8:F12)</f>
        <v>6016</v>
      </c>
      <c r="G13" s="436"/>
      <c r="H13" s="402">
        <f>SUM(D13:F13)</f>
        <v>6016</v>
      </c>
    </row>
    <row r="14" spans="3:8" ht="15" customHeight="1">
      <c r="C14" s="141" t="s">
        <v>58</v>
      </c>
      <c r="D14" s="142"/>
      <c r="E14" s="142"/>
      <c r="F14" s="405">
        <v>0</v>
      </c>
      <c r="G14" s="405"/>
      <c r="H14" s="405">
        <f>SUM(F14:F14)</f>
        <v>0</v>
      </c>
    </row>
    <row r="15" spans="3:8" ht="15" customHeight="1">
      <c r="C15" s="141" t="s">
        <v>59</v>
      </c>
      <c r="D15" s="142"/>
      <c r="E15" s="142"/>
      <c r="F15" s="405">
        <v>0</v>
      </c>
      <c r="G15" s="405"/>
      <c r="H15" s="405">
        <f>SUM(F15:F15)</f>
        <v>0</v>
      </c>
    </row>
    <row r="16" spans="3:8" ht="15" customHeight="1">
      <c r="C16" s="141" t="s">
        <v>389</v>
      </c>
      <c r="D16" s="142"/>
      <c r="E16" s="142"/>
      <c r="F16" s="405">
        <v>0</v>
      </c>
      <c r="G16" s="405"/>
      <c r="H16" s="405">
        <f>SUM(F16:F16)</f>
        <v>0</v>
      </c>
    </row>
    <row r="17" spans="3:8" ht="15" customHeight="1">
      <c r="C17" s="141" t="s">
        <v>476</v>
      </c>
      <c r="D17" s="142"/>
      <c r="E17" s="142"/>
      <c r="F17" s="405">
        <v>0</v>
      </c>
      <c r="G17" s="405"/>
      <c r="H17" s="405">
        <f>SUM(F17:F17)</f>
        <v>0</v>
      </c>
    </row>
    <row r="18" spans="3:8" ht="15" customHeight="1">
      <c r="C18" s="137" t="str">
        <f>"към 31.12."&amp;Баланс!E6</f>
        <v>към 31.12.2012 г.</v>
      </c>
      <c r="D18" s="139">
        <v>0</v>
      </c>
      <c r="E18" s="397"/>
      <c r="F18" s="402">
        <f>SUM(F13:F17)</f>
        <v>6016</v>
      </c>
      <c r="G18" s="409"/>
      <c r="H18" s="402">
        <f>SUM(D18:F18)</f>
        <v>6016</v>
      </c>
    </row>
    <row r="19" spans="3:8" ht="15" customHeight="1">
      <c r="C19" s="137"/>
      <c r="D19" s="397"/>
      <c r="E19" s="397"/>
      <c r="F19" s="409"/>
      <c r="G19" s="409"/>
      <c r="H19" s="409"/>
    </row>
    <row r="20" spans="3:8" ht="15" customHeight="1">
      <c r="C20" s="396" t="s">
        <v>60</v>
      </c>
      <c r="D20" s="135"/>
      <c r="E20" s="135"/>
      <c r="F20" s="403"/>
      <c r="G20" s="403"/>
      <c r="H20" s="406"/>
    </row>
    <row r="21" spans="3:8" ht="15">
      <c r="C21" s="137" t="str">
        <f>C8</f>
        <v>към 01.01.2011 г.</v>
      </c>
      <c r="D21" s="138"/>
      <c r="E21" s="137"/>
      <c r="F21" s="410">
        <v>0</v>
      </c>
      <c r="G21" s="403"/>
      <c r="H21" s="402">
        <f>SUM(D21:F21)</f>
        <v>0</v>
      </c>
    </row>
    <row r="22" spans="3:9" ht="15" customHeight="1">
      <c r="C22" s="141" t="s">
        <v>58</v>
      </c>
      <c r="D22" s="141"/>
      <c r="E22" s="141"/>
      <c r="F22" s="403">
        <v>0</v>
      </c>
      <c r="G22" s="403"/>
      <c r="H22" s="405">
        <f aca="true" t="shared" si="0" ref="H22:H28">SUM(F22:F22)</f>
        <v>0</v>
      </c>
      <c r="I22" s="298"/>
    </row>
    <row r="23" spans="3:9" ht="15" customHeight="1">
      <c r="C23" s="141" t="s">
        <v>59</v>
      </c>
      <c r="D23" s="141"/>
      <c r="E23" s="141"/>
      <c r="F23" s="406">
        <v>0</v>
      </c>
      <c r="G23" s="406"/>
      <c r="H23" s="405">
        <f t="shared" si="0"/>
        <v>0</v>
      </c>
      <c r="I23" s="308"/>
    </row>
    <row r="24" spans="3:9" ht="15">
      <c r="C24" s="141" t="s">
        <v>389</v>
      </c>
      <c r="D24" s="141"/>
      <c r="E24" s="141"/>
      <c r="F24" s="403">
        <v>0</v>
      </c>
      <c r="G24" s="403"/>
      <c r="H24" s="405">
        <f t="shared" si="0"/>
        <v>0</v>
      </c>
      <c r="I24" s="298"/>
    </row>
    <row r="25" spans="3:8" ht="15" customHeight="1">
      <c r="C25" s="137" t="str">
        <f>C13</f>
        <v>към 31.12.2011 г.</v>
      </c>
      <c r="D25" s="139">
        <v>0</v>
      </c>
      <c r="E25" s="397"/>
      <c r="F25" s="402">
        <f>SUM(F21:F24)</f>
        <v>0</v>
      </c>
      <c r="G25" s="409"/>
      <c r="H25" s="402">
        <f>SUM(D25:F25)</f>
        <v>0</v>
      </c>
    </row>
    <row r="26" spans="3:8" ht="15" customHeight="1">
      <c r="C26" s="141" t="s">
        <v>58</v>
      </c>
      <c r="D26" s="141"/>
      <c r="E26" s="141"/>
      <c r="F26" s="406">
        <v>0</v>
      </c>
      <c r="G26" s="406"/>
      <c r="H26" s="405">
        <f t="shared" si="0"/>
        <v>0</v>
      </c>
    </row>
    <row r="27" spans="3:8" ht="15" customHeight="1">
      <c r="C27" s="141" t="s">
        <v>59</v>
      </c>
      <c r="D27" s="141"/>
      <c r="E27" s="141"/>
      <c r="F27" s="403">
        <v>0</v>
      </c>
      <c r="G27" s="403"/>
      <c r="H27" s="405">
        <f t="shared" si="0"/>
        <v>0</v>
      </c>
    </row>
    <row r="28" spans="3:8" ht="15" customHeight="1">
      <c r="C28" s="141" t="s">
        <v>389</v>
      </c>
      <c r="D28" s="141"/>
      <c r="E28" s="141"/>
      <c r="F28" s="403">
        <v>0</v>
      </c>
      <c r="G28" s="403"/>
      <c r="H28" s="405">
        <f t="shared" si="0"/>
        <v>0</v>
      </c>
    </row>
    <row r="29" spans="3:8" s="146" customFormat="1" ht="15" customHeight="1">
      <c r="C29" s="137" t="str">
        <f>C18</f>
        <v>към 31.12.2012 г.</v>
      </c>
      <c r="D29" s="139">
        <v>0</v>
      </c>
      <c r="E29" s="397"/>
      <c r="F29" s="402">
        <f>SUM(F25:F28)</f>
        <v>0</v>
      </c>
      <c r="G29" s="409"/>
      <c r="H29" s="402">
        <f>SUM(D29:F29)</f>
        <v>0</v>
      </c>
    </row>
    <row r="30" spans="3:8" s="146" customFormat="1" ht="15" customHeight="1">
      <c r="C30" s="137"/>
      <c r="D30" s="397"/>
      <c r="E30" s="397"/>
      <c r="F30" s="409"/>
      <c r="G30" s="409"/>
      <c r="H30" s="409"/>
    </row>
    <row r="31" spans="3:8" ht="15" customHeight="1">
      <c r="C31" s="396" t="s">
        <v>61</v>
      </c>
      <c r="D31" s="147"/>
      <c r="E31" s="147"/>
      <c r="F31" s="403"/>
      <c r="G31" s="403"/>
      <c r="H31" s="409"/>
    </row>
    <row r="32" spans="3:11" ht="15">
      <c r="C32" s="439" t="str">
        <f>C21</f>
        <v>към 01.01.2011 г.</v>
      </c>
      <c r="D32" s="139"/>
      <c r="E32" s="397"/>
      <c r="F32" s="408">
        <f>F8-F21</f>
        <v>5516</v>
      </c>
      <c r="G32" s="409"/>
      <c r="H32" s="402">
        <f>SUM(D32:F32)</f>
        <v>5516</v>
      </c>
      <c r="J32" s="524" t="s">
        <v>390</v>
      </c>
      <c r="K32" s="525" t="s">
        <v>391</v>
      </c>
    </row>
    <row r="33" spans="3:11" ht="15">
      <c r="C33" s="439" t="str">
        <f>C25</f>
        <v>към 31.12.2011 г.</v>
      </c>
      <c r="D33" s="139">
        <v>0</v>
      </c>
      <c r="E33" s="397"/>
      <c r="F33" s="408">
        <f>F13-F25</f>
        <v>6016</v>
      </c>
      <c r="G33" s="409"/>
      <c r="H33" s="402">
        <f>SUM(D33:F33)</f>
        <v>6016</v>
      </c>
      <c r="I33" s="246"/>
      <c r="J33" s="522">
        <f>Баланс!G9</f>
        <v>6016</v>
      </c>
      <c r="K33" s="523">
        <f>H33-J33</f>
        <v>0</v>
      </c>
    </row>
    <row r="34" spans="3:11" ht="15">
      <c r="C34" s="439" t="str">
        <f>C29</f>
        <v>към 31.12.2012 г.</v>
      </c>
      <c r="D34" s="139">
        <v>0</v>
      </c>
      <c r="E34" s="397"/>
      <c r="F34" s="408">
        <f>F18-F29</f>
        <v>6016</v>
      </c>
      <c r="G34" s="409"/>
      <c r="H34" s="402">
        <f>SUM(D34:F34)</f>
        <v>6016</v>
      </c>
      <c r="I34" s="246"/>
      <c r="J34" s="522">
        <f>Баланс!E9</f>
        <v>6016</v>
      </c>
      <c r="K34" s="523">
        <f>H34-J34</f>
        <v>0</v>
      </c>
    </row>
    <row r="35" spans="3:8" ht="15">
      <c r="C35" s="148"/>
      <c r="D35" s="148"/>
      <c r="E35" s="148"/>
      <c r="H35" s="150"/>
    </row>
    <row r="36" spans="3:8" ht="15">
      <c r="C36" s="148"/>
      <c r="D36" s="148"/>
      <c r="E36" s="148"/>
      <c r="H36" s="150"/>
    </row>
    <row r="37" spans="3:8" ht="15">
      <c r="C37" s="148"/>
      <c r="D37" s="148"/>
      <c r="E37" s="148"/>
      <c r="H37" s="150"/>
    </row>
    <row r="38" spans="3:7" ht="15" customHeight="1">
      <c r="C38" s="151"/>
      <c r="D38" s="709" t="s">
        <v>368</v>
      </c>
      <c r="E38" s="709"/>
      <c r="F38" s="709"/>
      <c r="G38" s="437"/>
    </row>
    <row r="39" spans="3:7" s="146" customFormat="1" ht="15">
      <c r="C39" s="151"/>
      <c r="D39" s="714"/>
      <c r="E39" s="714"/>
      <c r="F39" s="714"/>
      <c r="G39" s="393"/>
    </row>
    <row r="40" spans="3:28" ht="15">
      <c r="C40" s="151"/>
      <c r="D40" s="709" t="s">
        <v>368</v>
      </c>
      <c r="E40" s="709"/>
      <c r="F40" s="709"/>
      <c r="G40" s="437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</row>
    <row r="41" spans="3:28" ht="15">
      <c r="C41" s="151"/>
      <c r="D41" s="152"/>
      <c r="E41" s="152"/>
      <c r="F41" s="123"/>
      <c r="G41" s="438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</row>
    <row r="42" spans="3:28" ht="15">
      <c r="C42" s="151"/>
      <c r="D42" s="151"/>
      <c r="E42" s="151"/>
      <c r="H42" s="156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3:28" ht="15">
      <c r="C43" s="708" t="s">
        <v>368</v>
      </c>
      <c r="D43" s="708"/>
      <c r="E43" s="708"/>
      <c r="F43" s="708"/>
      <c r="G43" s="392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</row>
    <row r="44" spans="3:28" ht="15">
      <c r="C44" s="708" t="s">
        <v>368</v>
      </c>
      <c r="D44" s="708"/>
      <c r="E44" s="708"/>
      <c r="F44" s="708"/>
      <c r="G44" s="392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</row>
    <row r="45" spans="3:28" ht="13.5" customHeight="1">
      <c r="C45" s="707" t="s">
        <v>368</v>
      </c>
      <c r="D45" s="707"/>
      <c r="E45" s="707"/>
      <c r="F45" s="707"/>
      <c r="G45" s="391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</row>
    <row r="46" spans="3:28" ht="15">
      <c r="C46" s="708" t="s">
        <v>368</v>
      </c>
      <c r="D46" s="708"/>
      <c r="E46" s="708"/>
      <c r="F46" s="708"/>
      <c r="G46" s="392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</row>
    <row r="47" spans="3:28" ht="15">
      <c r="C47" s="708" t="s">
        <v>368</v>
      </c>
      <c r="D47" s="708"/>
      <c r="E47" s="708"/>
      <c r="F47" s="708"/>
      <c r="G47" s="392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</row>
    <row r="48" spans="3:28" ht="15">
      <c r="C48" s="707" t="s">
        <v>368</v>
      </c>
      <c r="D48" s="707"/>
      <c r="E48" s="707"/>
      <c r="F48" s="707"/>
      <c r="G48" s="391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</row>
    <row r="49" spans="3:28" ht="15">
      <c r="C49" s="157"/>
      <c r="D49" s="157"/>
      <c r="E49" s="157"/>
      <c r="H49" s="156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</row>
    <row r="50" spans="3:28" s="158" customFormat="1" ht="15">
      <c r="C50" s="157"/>
      <c r="D50" s="157"/>
      <c r="E50" s="157"/>
      <c r="H50" s="156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</row>
    <row r="51" spans="3:28" s="158" customFormat="1" ht="15">
      <c r="C51" s="157"/>
      <c r="D51" s="157"/>
      <c r="E51" s="157"/>
      <c r="H51" s="156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</row>
    <row r="52" spans="3:28" s="158" customFormat="1" ht="15">
      <c r="C52" s="157"/>
      <c r="D52" s="157"/>
      <c r="E52" s="157"/>
      <c r="H52" s="156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</row>
    <row r="53" spans="3:28" s="158" customFormat="1" ht="15" customHeight="1">
      <c r="C53" s="157"/>
      <c r="D53" s="157"/>
      <c r="E53" s="157"/>
      <c r="H53" s="156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</row>
    <row r="54" spans="3:28" s="158" customFormat="1" ht="15.75" customHeight="1">
      <c r="C54" s="157"/>
      <c r="D54" s="157"/>
      <c r="E54" s="157"/>
      <c r="H54" s="156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</row>
    <row r="55" spans="3:28" s="158" customFormat="1" ht="14.25" customHeight="1">
      <c r="C55" s="157"/>
      <c r="D55" s="157"/>
      <c r="E55" s="157"/>
      <c r="H55" s="160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</row>
    <row r="56" spans="3:28" s="149" customFormat="1" ht="15">
      <c r="C56" s="161"/>
      <c r="D56" s="161"/>
      <c r="E56" s="161"/>
      <c r="H56" s="155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3:28" ht="15">
      <c r="C57" s="161"/>
      <c r="D57" s="161"/>
      <c r="E57" s="161"/>
      <c r="H57" s="163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</row>
    <row r="58" spans="3:28" ht="15">
      <c r="C58" s="151"/>
      <c r="D58" s="151"/>
      <c r="E58" s="151"/>
      <c r="H58" s="156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</row>
    <row r="59" spans="3:28" ht="15">
      <c r="C59" s="151"/>
      <c r="D59" s="151"/>
      <c r="E59" s="151"/>
      <c r="H59" s="156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</row>
    <row r="60" spans="3:28" s="146" customFormat="1" ht="15">
      <c r="C60" s="161"/>
      <c r="D60" s="161"/>
      <c r="E60" s="161"/>
      <c r="H60" s="155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</row>
    <row r="61" spans="3:28" s="146" customFormat="1" ht="15">
      <c r="C61" s="161"/>
      <c r="D61" s="161"/>
      <c r="E61" s="161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3:28" ht="15">
      <c r="C62" s="151"/>
      <c r="D62" s="151"/>
      <c r="E62" s="151"/>
      <c r="H62" s="162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</row>
    <row r="63" spans="3:28" ht="14.25" customHeight="1">
      <c r="C63" s="165"/>
      <c r="D63" s="165"/>
      <c r="E63" s="165"/>
      <c r="H63" s="16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</row>
    <row r="64" spans="3:28" ht="14.25" customHeight="1">
      <c r="C64" s="165"/>
      <c r="D64" s="165"/>
      <c r="E64" s="165"/>
      <c r="H64" s="167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</row>
    <row r="65" spans="3:28" ht="15" customHeight="1">
      <c r="C65" s="169"/>
      <c r="D65" s="169"/>
      <c r="E65" s="169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</row>
    <row r="66" spans="3:28" s="171" customFormat="1" ht="15">
      <c r="C66" s="170"/>
      <c r="D66" s="170"/>
      <c r="E66" s="170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3:28" ht="15">
      <c r="C67" s="133"/>
      <c r="D67" s="133"/>
      <c r="E67" s="133"/>
      <c r="H67" s="17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</row>
    <row r="68" spans="3:28" ht="15">
      <c r="C68" s="175"/>
      <c r="D68" s="175"/>
      <c r="E68" s="175"/>
      <c r="H68" s="176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</row>
    <row r="69" spans="3:28" ht="15">
      <c r="C69" s="175"/>
      <c r="D69" s="175"/>
      <c r="E69" s="175"/>
      <c r="H69" s="176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</row>
    <row r="70" spans="3:28" ht="15">
      <c r="C70" s="175"/>
      <c r="D70" s="175"/>
      <c r="E70" s="175"/>
      <c r="H70" s="176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</row>
    <row r="71" spans="3:28" ht="15">
      <c r="C71" s="175"/>
      <c r="D71" s="175"/>
      <c r="E71" s="175"/>
      <c r="H71" s="176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</row>
    <row r="72" spans="3:28" ht="15">
      <c r="C72" s="175"/>
      <c r="D72" s="175"/>
      <c r="E72" s="175"/>
      <c r="H72" s="176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</row>
    <row r="73" spans="3:28" ht="15">
      <c r="C73" s="175"/>
      <c r="D73" s="175"/>
      <c r="E73" s="175"/>
      <c r="H73" s="176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</row>
    <row r="74" spans="3:28" ht="15">
      <c r="C74" s="175"/>
      <c r="D74" s="175"/>
      <c r="E74" s="175"/>
      <c r="H74" s="176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</row>
    <row r="75" spans="3:28" ht="15">
      <c r="C75" s="145"/>
      <c r="D75" s="145"/>
      <c r="E75" s="145"/>
      <c r="H75" s="176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</row>
    <row r="76" spans="3:28" ht="15">
      <c r="C76" s="145"/>
      <c r="D76" s="145"/>
      <c r="E76" s="145"/>
      <c r="H76" s="176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</row>
    <row r="77" spans="3:28" ht="15">
      <c r="C77" s="145"/>
      <c r="D77" s="145"/>
      <c r="E77" s="145"/>
      <c r="H77" s="176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</row>
    <row r="78" spans="3:28" ht="15">
      <c r="C78" s="145"/>
      <c r="D78" s="145"/>
      <c r="E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</row>
    <row r="79" spans="3:28" ht="15">
      <c r="C79" s="145"/>
      <c r="D79" s="145"/>
      <c r="E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</row>
    <row r="80" spans="3:28" ht="15">
      <c r="C80" s="145"/>
      <c r="D80" s="145"/>
      <c r="E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</row>
    <row r="81" spans="3:28" ht="15">
      <c r="C81" s="145"/>
      <c r="D81" s="145"/>
      <c r="E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</row>
    <row r="82" spans="3:28" ht="15">
      <c r="C82" s="145"/>
      <c r="D82" s="145"/>
      <c r="E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</row>
    <row r="83" spans="3:28" ht="15">
      <c r="C83" s="145"/>
      <c r="D83" s="145"/>
      <c r="E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</row>
    <row r="84" spans="3:28" ht="15">
      <c r="C84" s="145"/>
      <c r="D84" s="145"/>
      <c r="E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</row>
    <row r="85" spans="3:28" ht="15">
      <c r="C85" s="145"/>
      <c r="D85" s="145"/>
      <c r="E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</row>
    <row r="86" spans="3:28" ht="15">
      <c r="C86" s="145"/>
      <c r="D86" s="145"/>
      <c r="E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3:28" ht="15">
      <c r="C87" s="145"/>
      <c r="D87" s="145"/>
      <c r="E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</row>
    <row r="88" spans="3:28" ht="15">
      <c r="C88" s="145"/>
      <c r="D88" s="145"/>
      <c r="E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</row>
    <row r="89" spans="3:28" ht="15">
      <c r="C89" s="145"/>
      <c r="D89" s="145"/>
      <c r="E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</row>
    <row r="90" spans="3:28" ht="15">
      <c r="C90" s="145"/>
      <c r="D90" s="145"/>
      <c r="E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</row>
    <row r="91" spans="3:28" ht="15">
      <c r="C91" s="145"/>
      <c r="D91" s="145"/>
      <c r="E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</row>
    <row r="92" spans="3:28" ht="15">
      <c r="C92" s="145"/>
      <c r="D92" s="145"/>
      <c r="E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</row>
    <row r="93" spans="3:28" ht="15">
      <c r="C93" s="145"/>
      <c r="D93" s="145"/>
      <c r="E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</row>
    <row r="94" spans="3:28" ht="15">
      <c r="C94" s="145"/>
      <c r="D94" s="145"/>
      <c r="E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</row>
    <row r="95" spans="3:28" ht="15">
      <c r="C95" s="145"/>
      <c r="D95" s="145"/>
      <c r="E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</row>
    <row r="96" spans="3:28" ht="15">
      <c r="C96" s="145"/>
      <c r="D96" s="145"/>
      <c r="E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</row>
    <row r="97" spans="3:28" ht="15">
      <c r="C97" s="145"/>
      <c r="D97" s="145"/>
      <c r="E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</row>
    <row r="98" spans="3:28" ht="15">
      <c r="C98" s="145"/>
      <c r="D98" s="145"/>
      <c r="E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</row>
    <row r="99" spans="3:28" ht="15">
      <c r="C99" s="145"/>
      <c r="D99" s="145"/>
      <c r="E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</row>
    <row r="100" spans="3:28" ht="15">
      <c r="C100" s="145"/>
      <c r="D100" s="145"/>
      <c r="E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</row>
    <row r="101" spans="3:28" ht="15">
      <c r="C101" s="145"/>
      <c r="D101" s="145"/>
      <c r="E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</row>
    <row r="102" spans="3:28" ht="15">
      <c r="C102" s="145"/>
      <c r="D102" s="145"/>
      <c r="E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</row>
    <row r="103" spans="3:28" ht="15">
      <c r="C103" s="145"/>
      <c r="D103" s="145"/>
      <c r="E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</row>
    <row r="104" spans="3:28" ht="15">
      <c r="C104" s="145"/>
      <c r="D104" s="145"/>
      <c r="E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</row>
    <row r="105" spans="3:28" ht="15">
      <c r="C105" s="145"/>
      <c r="D105" s="145"/>
      <c r="E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</row>
    <row r="106" spans="3:28" ht="15">
      <c r="C106" s="145"/>
      <c r="D106" s="145"/>
      <c r="E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</row>
    <row r="107" spans="3:28" ht="15">
      <c r="C107" s="145"/>
      <c r="D107" s="145"/>
      <c r="E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</row>
    <row r="108" spans="3:28" ht="15">
      <c r="C108" s="145"/>
      <c r="D108" s="145"/>
      <c r="E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</row>
    <row r="109" spans="3:28" ht="15">
      <c r="C109" s="145"/>
      <c r="D109" s="145"/>
      <c r="E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</row>
    <row r="110" spans="3:28" ht="15">
      <c r="C110" s="145"/>
      <c r="D110" s="145"/>
      <c r="E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</row>
    <row r="111" spans="3:28" ht="15">
      <c r="C111" s="145"/>
      <c r="D111" s="145"/>
      <c r="E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</row>
    <row r="112" spans="3:28" ht="15">
      <c r="C112" s="145"/>
      <c r="D112" s="145"/>
      <c r="E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</row>
    <row r="113" spans="3:28" ht="15">
      <c r="C113" s="145"/>
      <c r="D113" s="145"/>
      <c r="E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</row>
    <row r="114" spans="3:28" ht="15">
      <c r="C114" s="145"/>
      <c r="D114" s="145"/>
      <c r="E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</row>
    <row r="115" spans="3:28" ht="15">
      <c r="C115" s="145"/>
      <c r="D115" s="145"/>
      <c r="E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</row>
    <row r="116" spans="3:28" ht="15">
      <c r="C116" s="145"/>
      <c r="D116" s="145"/>
      <c r="E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</row>
    <row r="117" spans="3:28" ht="15">
      <c r="C117" s="145"/>
      <c r="D117" s="145"/>
      <c r="E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</row>
    <row r="118" spans="3:28" ht="15">
      <c r="C118" s="145"/>
      <c r="D118" s="145"/>
      <c r="E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</row>
    <row r="119" spans="3:28" ht="15">
      <c r="C119" s="145"/>
      <c r="D119" s="145"/>
      <c r="E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</row>
    <row r="120" spans="3:28" ht="15">
      <c r="C120" s="145"/>
      <c r="D120" s="145"/>
      <c r="E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</row>
    <row r="121" spans="3:28" ht="15">
      <c r="C121" s="145"/>
      <c r="D121" s="145"/>
      <c r="E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</row>
    <row r="122" spans="3:28" ht="15">
      <c r="C122" s="145"/>
      <c r="D122" s="145"/>
      <c r="E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</row>
    <row r="123" spans="3:28" ht="15">
      <c r="C123" s="145"/>
      <c r="D123" s="145"/>
      <c r="E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</row>
    <row r="124" spans="3:28" ht="15">
      <c r="C124" s="145"/>
      <c r="D124" s="145"/>
      <c r="E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</row>
    <row r="125" spans="3:28" ht="15">
      <c r="C125" s="145"/>
      <c r="D125" s="145"/>
      <c r="E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</row>
    <row r="126" spans="3:28" ht="15">
      <c r="C126" s="145"/>
      <c r="D126" s="145"/>
      <c r="E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</row>
    <row r="127" spans="3:28" ht="15">
      <c r="C127" s="145"/>
      <c r="D127" s="145"/>
      <c r="E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</row>
    <row r="128" spans="3:28" ht="15">
      <c r="C128" s="145"/>
      <c r="D128" s="145"/>
      <c r="E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</row>
    <row r="129" spans="3:28" ht="15">
      <c r="C129" s="145"/>
      <c r="D129" s="145"/>
      <c r="E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</row>
    <row r="130" spans="3:28" ht="15">
      <c r="C130" s="145"/>
      <c r="D130" s="145"/>
      <c r="E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</row>
    <row r="131" spans="3:28" ht="15">
      <c r="C131" s="145"/>
      <c r="D131" s="145"/>
      <c r="E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</row>
    <row r="132" spans="3:28" ht="15">
      <c r="C132" s="145"/>
      <c r="D132" s="145"/>
      <c r="E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</row>
    <row r="133" spans="3:28" ht="15">
      <c r="C133" s="145"/>
      <c r="D133" s="145"/>
      <c r="E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</row>
    <row r="134" spans="3:28" ht="15">
      <c r="C134" s="145"/>
      <c r="D134" s="145"/>
      <c r="E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</row>
    <row r="135" spans="3:28" ht="15">
      <c r="C135" s="145"/>
      <c r="D135" s="145"/>
      <c r="E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</row>
    <row r="136" spans="3:28" ht="15">
      <c r="C136" s="145"/>
      <c r="D136" s="145"/>
      <c r="E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</row>
    <row r="137" spans="3:28" ht="15">
      <c r="C137" s="145"/>
      <c r="D137" s="145"/>
      <c r="E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</row>
    <row r="138" spans="3:28" ht="15">
      <c r="C138" s="145"/>
      <c r="D138" s="145"/>
      <c r="E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</row>
    <row r="139" spans="3:28" ht="15">
      <c r="C139" s="145"/>
      <c r="D139" s="145"/>
      <c r="E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</row>
    <row r="140" spans="3:28" ht="15">
      <c r="C140" s="145"/>
      <c r="D140" s="145"/>
      <c r="E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</row>
    <row r="141" spans="3:28" ht="15">
      <c r="C141" s="145"/>
      <c r="D141" s="145"/>
      <c r="E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</row>
    <row r="142" spans="3:28" ht="15">
      <c r="C142" s="145"/>
      <c r="D142" s="145"/>
      <c r="E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</row>
    <row r="143" spans="3:28" ht="15">
      <c r="C143" s="145"/>
      <c r="D143" s="145"/>
      <c r="E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</row>
    <row r="144" spans="3:28" ht="15">
      <c r="C144" s="145"/>
      <c r="D144" s="145"/>
      <c r="E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</row>
    <row r="145" spans="3:28" ht="15">
      <c r="C145" s="145"/>
      <c r="D145" s="145"/>
      <c r="E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</row>
    <row r="146" spans="3:28" ht="15">
      <c r="C146" s="145"/>
      <c r="D146" s="145"/>
      <c r="E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</row>
    <row r="147" spans="3:28" ht="15">
      <c r="C147" s="145"/>
      <c r="D147" s="145"/>
      <c r="E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</row>
    <row r="148" spans="3:28" ht="15">
      <c r="C148" s="145"/>
      <c r="D148" s="145"/>
      <c r="E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</row>
    <row r="149" spans="3:28" ht="15">
      <c r="C149" s="145"/>
      <c r="D149" s="145"/>
      <c r="E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</row>
    <row r="150" spans="3:28" ht="15">
      <c r="C150" s="145"/>
      <c r="D150" s="145"/>
      <c r="E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</row>
    <row r="151" spans="3:28" ht="15">
      <c r="C151" s="145"/>
      <c r="D151" s="145"/>
      <c r="E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</row>
    <row r="152" spans="3:28" ht="15">
      <c r="C152" s="145"/>
      <c r="D152" s="145"/>
      <c r="E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</row>
    <row r="153" spans="3:28" ht="15">
      <c r="C153" s="145"/>
      <c r="D153" s="145"/>
      <c r="E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</row>
    <row r="154" spans="3:28" ht="15">
      <c r="C154" s="145"/>
      <c r="D154" s="145"/>
      <c r="E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</row>
    <row r="155" spans="3:28" ht="15">
      <c r="C155" s="145"/>
      <c r="D155" s="145"/>
      <c r="E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</row>
    <row r="156" spans="3:28" ht="15">
      <c r="C156" s="145"/>
      <c r="D156" s="145"/>
      <c r="E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</row>
    <row r="157" spans="3:28" ht="15">
      <c r="C157" s="145"/>
      <c r="D157" s="145"/>
      <c r="E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</row>
    <row r="158" spans="3:28" ht="15">
      <c r="C158" s="145"/>
      <c r="D158" s="145"/>
      <c r="E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</row>
    <row r="159" spans="3:28" ht="15">
      <c r="C159" s="145"/>
      <c r="D159" s="145"/>
      <c r="E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</row>
    <row r="160" spans="3:28" ht="15">
      <c r="C160" s="145"/>
      <c r="D160" s="145"/>
      <c r="E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</row>
    <row r="161" spans="3:28" ht="15">
      <c r="C161" s="145"/>
      <c r="D161" s="145"/>
      <c r="E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</row>
    <row r="162" spans="3:28" ht="15">
      <c r="C162" s="145"/>
      <c r="D162" s="145"/>
      <c r="E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</row>
    <row r="163" spans="3:28" ht="15">
      <c r="C163" s="145"/>
      <c r="D163" s="145"/>
      <c r="E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</row>
    <row r="164" spans="3:28" ht="15">
      <c r="C164" s="145"/>
      <c r="D164" s="145"/>
      <c r="E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</row>
    <row r="165" spans="3:28" ht="15">
      <c r="C165" s="145"/>
      <c r="D165" s="145"/>
      <c r="E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</row>
    <row r="166" spans="3:28" ht="15">
      <c r="C166" s="145"/>
      <c r="D166" s="145"/>
      <c r="E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</row>
    <row r="167" spans="3:28" ht="15">
      <c r="C167" s="145"/>
      <c r="D167" s="145"/>
      <c r="E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</row>
    <row r="168" spans="3:28" ht="15">
      <c r="C168" s="145"/>
      <c r="D168" s="145"/>
      <c r="E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</row>
    <row r="169" spans="3:28" ht="15">
      <c r="C169" s="145"/>
      <c r="D169" s="145"/>
      <c r="E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</row>
    <row r="170" spans="3:28" ht="15">
      <c r="C170" s="145"/>
      <c r="D170" s="145"/>
      <c r="E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</row>
    <row r="171" spans="3:28" ht="15">
      <c r="C171" s="145"/>
      <c r="D171" s="145"/>
      <c r="E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</row>
    <row r="172" spans="3:28" ht="15">
      <c r="C172" s="145"/>
      <c r="D172" s="145"/>
      <c r="E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</row>
    <row r="173" spans="3:28" ht="15">
      <c r="C173" s="145"/>
      <c r="D173" s="145"/>
      <c r="E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</row>
    <row r="174" spans="3:28" ht="15">
      <c r="C174" s="145"/>
      <c r="D174" s="145"/>
      <c r="E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</row>
    <row r="175" spans="3:28" ht="15">
      <c r="C175" s="145"/>
      <c r="D175" s="145"/>
      <c r="E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</row>
    <row r="176" spans="3:28" ht="15">
      <c r="C176" s="145"/>
      <c r="D176" s="145"/>
      <c r="E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</row>
    <row r="177" spans="3:28" ht="15">
      <c r="C177" s="145"/>
      <c r="D177" s="145"/>
      <c r="E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</row>
    <row r="178" spans="3:28" ht="15">
      <c r="C178" s="145"/>
      <c r="D178" s="145"/>
      <c r="E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</row>
    <row r="179" spans="3:28" ht="15">
      <c r="C179" s="145"/>
      <c r="D179" s="145"/>
      <c r="E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</row>
    <row r="180" spans="3:28" ht="15">
      <c r="C180" s="145"/>
      <c r="D180" s="145"/>
      <c r="E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</row>
    <row r="181" spans="3:28" ht="15">
      <c r="C181" s="145"/>
      <c r="D181" s="145"/>
      <c r="E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</row>
    <row r="182" spans="3:28" ht="15">
      <c r="C182" s="145"/>
      <c r="D182" s="145"/>
      <c r="E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</row>
    <row r="183" spans="3:28" ht="15">
      <c r="C183" s="145"/>
      <c r="D183" s="145"/>
      <c r="E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</row>
    <row r="184" spans="3:28" ht="15">
      <c r="C184" s="145"/>
      <c r="D184" s="145"/>
      <c r="E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</row>
    <row r="185" spans="3:28" ht="15">
      <c r="C185" s="145"/>
      <c r="D185" s="145"/>
      <c r="E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</row>
    <row r="186" spans="3:28" ht="15">
      <c r="C186" s="145"/>
      <c r="D186" s="145"/>
      <c r="E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</row>
    <row r="187" spans="3:28" ht="15">
      <c r="C187" s="145"/>
      <c r="D187" s="145"/>
      <c r="E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</row>
    <row r="188" spans="3:28" ht="15">
      <c r="C188" s="145"/>
      <c r="D188" s="145"/>
      <c r="E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</row>
    <row r="189" spans="3:28" ht="15">
      <c r="C189" s="145"/>
      <c r="D189" s="145"/>
      <c r="E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</row>
    <row r="190" spans="3:28" ht="15">
      <c r="C190" s="145"/>
      <c r="D190" s="145"/>
      <c r="E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</row>
    <row r="191" spans="3:28" ht="15">
      <c r="C191" s="145"/>
      <c r="D191" s="145"/>
      <c r="E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</row>
    <row r="192" spans="3:28" ht="15">
      <c r="C192" s="145"/>
      <c r="D192" s="145"/>
      <c r="E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</row>
    <row r="193" spans="3:28" ht="15">
      <c r="C193" s="145"/>
      <c r="D193" s="145"/>
      <c r="E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</row>
    <row r="194" spans="3:28" ht="15">
      <c r="C194" s="145"/>
      <c r="D194" s="145"/>
      <c r="E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</row>
    <row r="195" spans="3:28" ht="15">
      <c r="C195" s="145"/>
      <c r="D195" s="145"/>
      <c r="E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</row>
    <row r="196" spans="3:28" ht="15">
      <c r="C196" s="145"/>
      <c r="D196" s="145"/>
      <c r="E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</row>
    <row r="197" spans="3:28" ht="15">
      <c r="C197" s="145"/>
      <c r="D197" s="145"/>
      <c r="E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</row>
    <row r="198" spans="3:28" ht="15">
      <c r="C198" s="145"/>
      <c r="D198" s="145"/>
      <c r="E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</row>
    <row r="199" spans="3:28" ht="15">
      <c r="C199" s="145"/>
      <c r="D199" s="145"/>
      <c r="E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</row>
    <row r="200" spans="3:28" ht="15">
      <c r="C200" s="145"/>
      <c r="D200" s="145"/>
      <c r="E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</row>
    <row r="201" spans="3:28" ht="15">
      <c r="C201" s="145"/>
      <c r="D201" s="145"/>
      <c r="E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</row>
    <row r="202" spans="3:28" ht="15">
      <c r="C202" s="145"/>
      <c r="D202" s="145"/>
      <c r="E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</row>
    <row r="203" spans="3:28" ht="15">
      <c r="C203" s="145"/>
      <c r="D203" s="145"/>
      <c r="E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</row>
    <row r="204" spans="3:28" ht="15">
      <c r="C204" s="145"/>
      <c r="D204" s="145"/>
      <c r="E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</row>
    <row r="205" spans="3:28" ht="15">
      <c r="C205" s="145"/>
      <c r="D205" s="145"/>
      <c r="E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</row>
    <row r="206" spans="3:28" ht="15">
      <c r="C206" s="145"/>
      <c r="D206" s="145"/>
      <c r="E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</row>
    <row r="207" spans="3:28" ht="15">
      <c r="C207" s="145"/>
      <c r="D207" s="145"/>
      <c r="E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</row>
    <row r="208" spans="3:28" ht="15">
      <c r="C208" s="145"/>
      <c r="D208" s="145"/>
      <c r="E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</row>
    <row r="209" spans="3:28" ht="15">
      <c r="C209" s="145"/>
      <c r="D209" s="145"/>
      <c r="E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</row>
    <row r="210" spans="3:28" ht="15">
      <c r="C210" s="145"/>
      <c r="D210" s="145"/>
      <c r="E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</row>
    <row r="211" spans="3:28" ht="15">
      <c r="C211" s="145"/>
      <c r="D211" s="145"/>
      <c r="E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</row>
    <row r="212" spans="3:28" ht="15">
      <c r="C212" s="145"/>
      <c r="D212" s="145"/>
      <c r="E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</row>
    <row r="213" spans="3:28" ht="15">
      <c r="C213" s="145"/>
      <c r="D213" s="145"/>
      <c r="E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</row>
    <row r="214" spans="3:28" ht="15">
      <c r="C214" s="145"/>
      <c r="D214" s="145"/>
      <c r="E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</row>
    <row r="215" spans="3:28" ht="15">
      <c r="C215" s="145"/>
      <c r="D215" s="145"/>
      <c r="E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</row>
    <row r="216" spans="3:28" ht="15">
      <c r="C216" s="145"/>
      <c r="D216" s="145"/>
      <c r="E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</row>
    <row r="217" spans="3:28" ht="15">
      <c r="C217" s="145"/>
      <c r="D217" s="145"/>
      <c r="E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</row>
    <row r="218" spans="3:28" ht="15">
      <c r="C218" s="145"/>
      <c r="D218" s="145"/>
      <c r="E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</row>
    <row r="219" spans="3:28" ht="15">
      <c r="C219" s="145"/>
      <c r="D219" s="145"/>
      <c r="E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</row>
    <row r="220" spans="3:28" ht="15">
      <c r="C220" s="145"/>
      <c r="D220" s="145"/>
      <c r="E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</row>
    <row r="221" spans="3:28" ht="15">
      <c r="C221" s="145"/>
      <c r="D221" s="145"/>
      <c r="E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</row>
    <row r="222" spans="3:28" ht="15">
      <c r="C222" s="145"/>
      <c r="D222" s="145"/>
      <c r="E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</row>
    <row r="223" spans="3:28" ht="15">
      <c r="C223" s="145"/>
      <c r="D223" s="145"/>
      <c r="E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</row>
    <row r="224" spans="3:28" ht="15">
      <c r="C224" s="145"/>
      <c r="D224" s="145"/>
      <c r="E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</row>
    <row r="225" spans="3:28" ht="15">
      <c r="C225" s="145"/>
      <c r="D225" s="145"/>
      <c r="E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</row>
    <row r="226" spans="3:28" ht="15">
      <c r="C226" s="145"/>
      <c r="D226" s="145"/>
      <c r="E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</row>
    <row r="227" spans="3:28" ht="15">
      <c r="C227" s="145"/>
      <c r="D227" s="145"/>
      <c r="E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</row>
    <row r="228" spans="3:28" ht="15">
      <c r="C228" s="145"/>
      <c r="D228" s="145"/>
      <c r="E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</row>
    <row r="229" spans="3:28" ht="15">
      <c r="C229" s="145"/>
      <c r="D229" s="145"/>
      <c r="E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</row>
    <row r="230" spans="3:28" ht="15">
      <c r="C230" s="145"/>
      <c r="D230" s="145"/>
      <c r="E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</row>
    <row r="231" spans="3:28" ht="15">
      <c r="C231" s="145"/>
      <c r="D231" s="145"/>
      <c r="E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</row>
  </sheetData>
  <sheetProtection/>
  <mergeCells count="14">
    <mergeCell ref="D39:F39"/>
    <mergeCell ref="D40:F40"/>
    <mergeCell ref="C2:F2"/>
    <mergeCell ref="C5:C6"/>
    <mergeCell ref="D5:D6"/>
    <mergeCell ref="F5:F6"/>
    <mergeCell ref="H5:H6"/>
    <mergeCell ref="D38:F38"/>
    <mergeCell ref="C47:F47"/>
    <mergeCell ref="C48:F48"/>
    <mergeCell ref="C43:F43"/>
    <mergeCell ref="C44:F44"/>
    <mergeCell ref="C45:F45"/>
    <mergeCell ref="C46:F46"/>
  </mergeCells>
  <hyperlinks>
    <hyperlink ref="J4" location="ОПР!Print_Area" display="Отчет за доходите"/>
    <hyperlink ref="J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Валери</cp:lastModifiedBy>
  <cp:lastPrinted>2013-02-27T08:02:01Z</cp:lastPrinted>
  <dcterms:created xsi:type="dcterms:W3CDTF">2003-02-07T14:36:34Z</dcterms:created>
  <dcterms:modified xsi:type="dcterms:W3CDTF">2013-04-01T14:23:16Z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