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<sst xmlns="http://schemas.openxmlformats.org/spreadsheetml/2006/main" count="4292" uniqueCount="996">
  <si>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</si>
  <si>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</si>
  <si>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</si>
  <si>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</si>
  <si>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</si>
  <si>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</si>
  <si>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</si>
  <si>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</si>
  <si>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</si>
  <si>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</si>
  <si>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</si>
  <si>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</si>
  <si>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</si>
  <si>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</si>
  <si>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</si>
  <si>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</si>
  <si>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</si>
  <si>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</si>
  <si>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</si>
  <si>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</si>
  <si>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</si>
  <si>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</si>
  <si>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</si>
  <si>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</si>
  <si>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</si>
  <si>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</si>
  <si>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</si>
  <si>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</si>
  <si>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</si>
  <si>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</si>
  <si>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</si>
  <si>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</si>
  <si>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</si>
  <si>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</si>
  <si>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</si>
  <si>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</si>
  <si>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</si>
  <si>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</si>
  <si>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</si>
  <si>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</si>
  <si>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</si>
  <si>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</si>
  <si>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</si>
  <si>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</si>
  <si>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</si>
  <si>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</si>
  <si>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</si>
  <si>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</si>
  <si>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</si>
  <si>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</si>
  <si>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</si>
  <si>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</si>
  <si>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</si>
  <si>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</si>
  <si>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</si>
  <si>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</si>
  <si>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</si>
  <si>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</si>
  <si>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</si>
  <si>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</si>
  <si>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</si>
  <si>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</si>
  <si>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</si>
  <si>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</si>
  <si>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</si>
  <si>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</si>
  <si>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</si>
  <si>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</si>
  <si>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</si>
  <si>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</si>
  <si>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</si>
  <si>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</si>
  <si>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</si>
  <si>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</si>
  <si>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</si>
  <si>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</si>
  <si>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</si>
  <si>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</si>
  <si>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</si>
  <si>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</si>
  <si>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</si>
  <si>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</si>
  <si>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</si>
  <si>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</si>
  <si>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</si>
  <si>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</si>
  <si>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</si>
  <si>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</si>
  <si>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</si>
  <si>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</si>
  <si>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</si>
  <si>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</si>
  <si>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</si>
  <si>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</si>
  <si>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</si>
  <si>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</si>
  <si>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</si>
  <si>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</si>
  <si>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</si>
  <si>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</si>
  <si>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</si>
  <si>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</si>
  <si>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</si>
  <si>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</si>
  <si>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</si>
  <si>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</si>
  <si>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</si>
  <si>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</si>
  <si>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</si>
  <si>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</si>
  <si>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</si>
  <si>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</si>
  <si>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</si>
  <si>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</si>
  <si>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</si>
  <si>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</si>
  <si>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</si>
  <si>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</si>
  <si>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</si>
  <si>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</si>
  <si>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</si>
  <si>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</si>
  <si>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</si>
  <si>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</si>
  <si>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</si>
  <si>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</si>
  <si>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</si>
  <si>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</si>
  <si>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</si>
  <si>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</si>
  <si>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</si>
  <si>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</si>
  <si>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</si>
  <si>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</si>
  <si>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</si>
  <si>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</si>
  <si>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</si>
  <si>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</si>
  <si>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</si>
  <si>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</si>
  <si>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</si>
  <si>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</si>
  <si>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</si>
  <si>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</si>
  <si>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</si>
  <si>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</si>
  <si>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</si>
  <si>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</si>
  <si>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</si>
  <si>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</si>
  <si>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</si>
  <si>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</si>
  <si>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</si>
  <si>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</si>
  <si>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</si>
  <si>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</si>
  <si>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</si>
  <si>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</si>
  <si>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</si>
  <si>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</si>
  <si>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</si>
  <si>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</si>
  <si>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</si>
  <si>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</si>
  <si>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</si>
  <si>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</si>
  <si>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</si>
  <si>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</si>
  <si>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</si>
  <si>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</si>
  <si>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</si>
  <si>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</si>
  <si>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</si>
  <si>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</si>
  <si>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</si>
  <si>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</si>
  <si>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</si>
  <si>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</si>
  <si>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</si>
  <si>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</si>
  <si>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</si>
  <si>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</si>
  <si>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</si>
  <si>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</si>
  <si>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</si>
  <si>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</si>
  <si>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</si>
  <si>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</si>
  <si>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</si>
  <si>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</si>
  <si>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</si>
  <si>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</si>
  <si>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</si>
  <si>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</si>
  <si>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</si>
  <si>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</si>
  <si>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</si>
  <si>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</si>
  <si>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</si>
  <si>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</si>
  <si>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</si>
  <si>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</si>
  <si>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</si>
  <si>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</si>
  <si>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</si>
  <si>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</si>
  <si>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</si>
  <si>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</si>
  <si>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</si>
  <si>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</si>
  <si>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</si>
  <si>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</si>
  <si>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</si>
  <si>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</si>
  <si>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</si>
  <si>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</si>
  <si>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</si>
  <si>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</si>
  <si>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</si>
  <si>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</si>
  <si>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</si>
  <si>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</si>
  <si>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</si>
  <si>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</si>
  <si>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</si>
  <si>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</si>
  <si>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</si>
  <si>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</si>
  <si>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</si>
  <si>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</si>
  <si>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</si>
  <si>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</si>
  <si>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</si>
  <si>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</si>
  <si>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</si>
  <si>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</si>
  <si>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</si>
  <si>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</si>
  <si>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</si>
  <si>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</si>
  <si>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</si>
  <si>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</si>
  <si>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</si>
  <si>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</si>
  <si>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</si>
  <si>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</si>
  <si>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</si>
  <si>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</si>
  <si>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</si>
  <si>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</si>
  <si>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</si>
  <si>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</si>
  <si>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</si>
  <si>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</si>
  <si>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</si>
  <si>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</si>
  <si>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</si>
  <si>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</si>
  <si>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</si>
  <si>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</si>
  <si>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</si>
  <si>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</si>
  <si>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</si>
  <si>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</si>
  <si>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</si>
  <si>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</si>
  <si>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</si>
  <si>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</si>
  <si>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</si>
  <si>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</si>
  <si>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</si>
  <si>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</si>
  <si>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</si>
  <si>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</si>
  <si>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</si>
  <si>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</si>
  <si>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</si>
  <si>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</si>
  <si>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</si>
  <si>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</si>
  <si>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</si>
  <si>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</si>
  <si>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</si>
  <si>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</si>
  <si>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</si>
  <si>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</si>
  <si>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</si>
  <si>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</si>
  <si>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</si>
  <si>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</si>
  <si>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</si>
  <si>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</si>
  <si>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</si>
  <si>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</si>
  <si>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</si>
  <si>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</si>
  <si>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</si>
  <si>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</si>
  <si>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</si>
  <si>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</si>
  <si>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</si>
  <si>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</si>
  <si>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</si>
  <si>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</si>
  <si>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</si>
  <si>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</si>
  <si>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</si>
  <si>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</si>
  <si>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</si>
  <si>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</si>
  <si>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</si>
  <si>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</si>
  <si>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</si>
  <si>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</si>
  <si>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</si>
  <si>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</si>
  <si>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</si>
  <si>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</si>
  <si>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</si>
  <si>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</si>
  <si>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</si>
  <si>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</si>
  <si>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</si>
  <si>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</si>
  <si>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</si>
  <si>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</si>
  <si>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</si>
  <si>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</si>
  <si>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</si>
  <si>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</si>
  <si>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</si>
  <si>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</si>
  <si>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</si>
  <si>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</si>
  <si>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</si>
  <si>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</si>
  <si>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</si>
  <si>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</si>
  <si>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</si>
  <si>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</si>
  <si>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</si>
  <si>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</si>
  <si>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</si>
  <si>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</si>
  <si>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</si>
  <si>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</si>
  <si>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</si>
  <si>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</si>
  <si>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</si>
  <si>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</si>
  <si>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</si>
  <si>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</si>
  <si>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</si>
  <si>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</si>
  <si>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</si>
  <si>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</si>
  <si>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</si>
  <si>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</si>
  <si>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</si>
  <si>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</si>
  <si>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</si>
  <si>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</si>
  <si>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</si>
  <si>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</si>
  <si>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</si>
  <si>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</si>
  <si>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</si>
  <si>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</si>
  <si>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</si>
  <si>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</si>
  <si>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</si>
  <si>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</si>
  <si>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</si>
  <si>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</si>
  <si>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</si>
  <si>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</si>
  <si>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</si>
  <si>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</si>
  <si>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</si>
  <si>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</si>
  <si>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</si>
  <si>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</si>
  <si>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</si>
  <si>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</si>
  <si>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</si>
  <si>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</si>
  <si>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</si>
  <si>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</si>
  <si>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</si>
  <si>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</si>
  <si>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</si>
  <si>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</si>
  <si>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</si>
  <si>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</si>
  <si>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</si>
  <si>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</si>
  <si>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</si>
  <si>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</si>
  <si>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</si>
  <si>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</si>
  <si>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</si>
  <si>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</si>
  <si>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</si>
  <si>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</si>
  <si>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</si>
  <si>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</si>
  <si>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</si>
  <si>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</si>
  <si>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</si>
  <si>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</si>
  <si>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</si>
  <si>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</si>
  <si>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</si>
  <si>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</si>
  <si>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</si>
  <si>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</si>
  <si>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</si>
  <si>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</si>
  <si>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</si>
  <si>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</si>
  <si>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</si>
  <si>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</si>
  <si>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</si>
  <si>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</si>
  <si>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</si>
  <si>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</si>
  <si>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</si>
  <si>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</si>
  <si>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</si>
  <si>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</si>
  <si>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</si>
  <si>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</si>
  <si>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</si>
  <si>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</si>
  <si>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</si>
  <si>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</si>
  <si>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</si>
  <si>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</si>
  <si>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</si>
  <si>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</si>
  <si>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</si>
  <si>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</si>
  <si>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</si>
  <si>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</si>
  <si>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</si>
  <si>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</si>
  <si>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</si>
  <si>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</si>
  <si>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</si>
  <si>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</si>
  <si>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</si>
  <si>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</si>
  <si>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</si>
  <si>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</si>
  <si>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</si>
  <si>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</si>
  <si>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</si>
  <si>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</si>
  <si>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</si>
  <si>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</si>
  <si>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</si>
  <si>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</si>
  <si>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</si>
  <si>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</si>
  <si>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</si>
  <si>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</si>
  <si>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</si>
  <si>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</si>
  <si>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</si>
  <si>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</si>
  <si>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</si>
  <si>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</si>
  <si>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</si>
  <si>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</si>
  <si>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</si>
  <si>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</si>
  <si>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</si>
  <si>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</si>
  <si>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</si>
  <si>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</si>
  <si>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</si>
  <si>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</si>
  <si>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</si>
  <si>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</si>
  <si>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</si>
  <si>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</si>
  <si>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</si>
  <si>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</si>
  <si>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</si>
  <si>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</si>
  <si>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</si>
  <si>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</si>
  <si>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</si>
  <si>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</si>
  <si>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</si>
  <si>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</si>
  <si>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</si>
  <si>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</si>
  <si>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</si>
  <si>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</si>
  <si>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</si>
  <si>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</si>
  <si>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</si>
  <si>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</si>
  <si>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</si>
  <si>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</si>
  <si>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</si>
  <si>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</si>
  <si>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</si>
  <si>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</si>
  <si>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</si>
  <si>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</si>
  <si>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</si>
  <si>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</si>
  <si>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</si>
  <si>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</si>
  <si>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</si>
  <si>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</si>
  <si>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</si>
  <si>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</si>
  <si>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</si>
  <si>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</si>
  <si>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</si>
  <si>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</si>
  <si>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</si>
  <si>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</si>
  <si>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</si>
  <si>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</si>
  <si>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</si>
  <si>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</si>
  <si>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</si>
  <si>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</si>
  <si>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</si>
  <si>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</si>
  <si>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</si>
  <si>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</si>
  <si>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</si>
  <si>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</si>
  <si>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</si>
  <si>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</si>
  <si>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</si>
  <si>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</si>
  <si>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</si>
  <si>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</si>
  <si>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</si>
  <si>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</si>
  <si>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</si>
  <si>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</si>
  <si>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</si>
  <si>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</si>
  <si>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</si>
  <si>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</si>
  <si>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</si>
  <si>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</si>
  <si>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</si>
  <si>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</si>
  <si>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</si>
  <si>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</si>
  <si>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</si>
  <si>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</si>
  <si>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</si>
  <si>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</si>
  <si>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</si>
  <si>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</si>
  <si>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</si>
  <si>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</si>
  <si>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</si>
  <si>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</si>
  <si>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</si>
  <si>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</si>
  <si>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</si>
  <si>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</si>
  <si>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</si>
  <si>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</si>
  <si>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</si>
  <si>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</si>
  <si>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</si>
  <si>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</si>
  <si>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</si>
  <si>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</si>
  <si>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</si>
  <si>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</si>
  <si>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</si>
  <si>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</si>
  <si>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</si>
  <si>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</si>
  <si>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</si>
  <si>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</si>
  <si>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</si>
  <si>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</si>
  <si>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</si>
  <si>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</si>
  <si>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</si>
  <si>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</si>
  <si>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</si>
  <si>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</si>
  <si>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</si>
  <si>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</si>
  <si>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</si>
  <si>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</si>
  <si>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</si>
  <si>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</si>
  <si>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</si>
  <si>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</si>
  <si>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</si>
  <si>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</si>
  <si>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</si>
  <si>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</si>
  <si>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</si>
  <si>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</si>
  <si>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</si>
  <si>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</si>
  <si>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</si>
  <si>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</si>
  <si>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</si>
  <si>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</si>
  <si>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</si>
  <si>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</si>
  <si>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</si>
  <si>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</si>
  <si>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</si>
  <si>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</si>
  <si>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</si>
  <si>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</si>
  <si>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</si>
  <si>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</si>
  <si>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</si>
  <si>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</si>
  <si>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</si>
  <si>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</si>
  <si>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</si>
  <si>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</si>
  <si>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</si>
  <si>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</si>
  <si>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</si>
  <si>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</si>
  <si>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</si>
  <si>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</si>
  <si>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</si>
  <si>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</si>
  <si>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</si>
  <si>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</si>
  <si>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</si>
  <si>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</si>
  <si>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</si>
  <si>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</si>
  <si>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</si>
  <si>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</si>
  <si>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</si>
  <si>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</si>
  <si>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</si>
  <si>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</si>
  <si>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</si>
  <si>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</si>
  <si>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</si>
  <si>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</si>
  <si>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</si>
  <si>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</si>
  <si>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</si>
  <si>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</si>
  <si>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</si>
  <si>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</si>
  <si>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</si>
  <si>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</si>
  <si>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</si>
  <si>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</si>
  <si>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</si>
  <si>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</si>
  <si>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</si>
  <si>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</si>
  <si>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</si>
  <si>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</si>
  <si>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</si>
  <si>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</si>
  <si>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</si>
  <si>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</si>
  <si>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</si>
  <si>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</si>
  <si>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</si>
  <si>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</si>
  <si>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</si>
  <si>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</si>
  <si>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</si>
  <si>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</si>
  <si>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</si>
  <si>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</si>
  <si>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</si>
  <si>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</si>
  <si>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</si>
  <si>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</si>
  <si>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</si>
  <si>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</si>
  <si>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</si>
  <si>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</si>
  <si>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</si>
  <si>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</si>
  <si>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</si>
  <si>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</si>
  <si>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</si>
  <si>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</si>
  <si>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</si>
  <si>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</si>
  <si>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</si>
  <si>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</si>
  <si>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</si>
  <si>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</si>
  <si>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</si>
  <si>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</si>
  <si>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</si>
  <si>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</si>
  <si>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</si>
  <si>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</si>
  <si>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</si>
  <si>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</si>
  <si>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</si>
  <si>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</si>
  <si>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</si>
  <si>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</si>
  <si>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</si>
  <si>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</si>
  <si>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</si>
  <si>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</si>
  <si>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</si>
  <si>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</si>
  <si>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</si>
  <si>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</si>
  <si>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</si>
  <si>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</si>
  <si>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</si>
  <si>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</si>
  <si>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</si>
  <si>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</si>
  <si>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</si>
  <si>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</si>
  <si>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</si>
  <si>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</si>
  <si>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</si>
  <si>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</si>
  <si>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</si>
  <si>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</si>
  <si>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</si>
  <si>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</si>
  <si>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</si>
  <si>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</si>
  <si>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</si>
  <si>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</si>
  <si>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</si>
  <si>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</si>
  <si>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</si>
  <si>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</si>
  <si>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</si>
  <si>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</si>
  <si>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</si>
  <si>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</si>
  <si>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</si>
  <si>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</si>
  <si>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</si>
  <si>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</si>
  <si>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</si>
  <si>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</si>
  <si>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</si>
  <si>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</si>
  <si>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</si>
  <si>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</si>
  <si>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</si>
  <si>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</si>
  <si>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</si>
  <si>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</si>
  <si>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</si>
  <si>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</si>
  <si>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</si>
  <si>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</si>
  <si>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</si>
  <si>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</si>
  <si>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</si>
  <si>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</si>
  <si>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</si>
  <si>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</si>
  <si>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</si>
  <si>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</si>
  <si>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</si>
  <si>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</si>
  <si>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</si>
  <si>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</si>
  <si>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</si>
  <si>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</si>
  <si>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</si>
  <si>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</si>
  <si>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</si>
  <si>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</si>
  <si>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</si>
  <si>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</si>
  <si>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</si>
  <si>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</si>
  <si>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</si>
  <si>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</si>
  <si>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</si>
  <si>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</si>
  <si>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</si>
  <si>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</si>
  <si>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</si>
  <si>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</si>
  <si>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</si>
  <si>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</si>
  <si>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</si>
  <si>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</si>
  <si>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</si>
  <si>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</si>
  <si>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</si>
  <si>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</si>
  <si>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</si>
  <si>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</si>
  <si>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</si>
  <si>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</si>
  <si>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</si>
  <si>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</si>
  <si>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</si>
  <si>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</si>
  <si>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</si>
  <si>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</si>
  <si>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</si>
  <si>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</si>
  <si>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</si>
  <si>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</si>
  <si>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</si>
  <si>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</si>
  <si>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</si>
  <si>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</si>
  <si>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</si>
  <si>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</si>
  <si>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</si>
  <si>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</si>
  <si>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</si>
  <si>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</si>
  <si>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</si>
  <si>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</si>
  <si>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</si>
  <si>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</si>
  <si>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</si>
  <si>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</si>
  <si>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</si>
  <si>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</si>
  <si>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</si>
  <si>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</si>
  <si>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</si>
  <si>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</si>
  <si>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</si>
  <si>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</si>
  <si>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</si>
  <si>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</si>
  <si>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</si>
  <si>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</si>
  <si>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</si>
  <si>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</si>
  <si>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</si>
  <si>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</si>
  <si>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</si>
  <si>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</si>
  <si>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</si>
  <si>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</si>
  <si>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</si>
  <si>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</si>
  <si>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</si>
  <si>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</si>
  <si>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</si>
  <si>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</si>
  <si>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</si>
  <si>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</si>
  <si>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</si>
  <si>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</si>
  <si>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</si>
  <si>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</si>
  <si>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</si>
  <si>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</si>
  <si>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</si>
  <si>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</si>
  <si>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</si>
  <si>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</si>
  <si>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</si>
  <si>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</si>
  <si>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</si>
  <si>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</si>
  <si>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</si>
  <si>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</si>
  <si>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</si>
  <si>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</si>
  <si>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</si>
  <si>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</si>
  <si>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</si>
  <si>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</si>
  <si>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</si>
  <si>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</si>
  <si>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</si>
  <si>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</si>
  <si>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</si>
  <si>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</si>
  <si>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</si>
  <si>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</si>
  <si>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</si>
  <si>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</si>
  <si>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</si>
  <si>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</si>
  <si>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</si>
  <si>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</si>
  <si>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</si>
  <si>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</si>
  <si>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</si>
  <si>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</si>
  <si>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</si>
  <si>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</si>
  <si>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</si>
  <si>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</si>
  <si>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</si>
  <si>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</si>
  <si>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</si>
  <si>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</si>
  <si>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</si>
  <si>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</si>
  <si>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</si>
  <si>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</si>
  <si>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</si>
  <si>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</si>
  <si>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</si>
  <si>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</si>
  <si>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</si>
  <si>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</si>
  <si>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</si>
  <si>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</si>
  <si>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</si>
  <si>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</si>
  <si>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</si>
  <si>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</si>
  <si>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</si>
  <si>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</si>
  <si>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</si>
  <si>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</si>
  <si>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</si>
  <si>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</si>
  <si>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</si>
  <si>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</si>
  <si>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</si>
  <si>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</si>
  <si>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</si>
  <si>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</si>
  <si>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</si>
  <si>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</si>
  <si>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</si>
  <si>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</si>
  <si>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</si>
  <si>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</si>
  <si>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</si>
  <si>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</si>
  <si>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</si>
  <si>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</si>
  <si>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</si>
  <si>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</si>
  <si>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</si>
  <si>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</si>
  <si>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</si>
  <si>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</si>
  <si>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</si>
  <si>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</si>
  <si>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</si>
  <si>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</si>
  <si>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</si>
  <si>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</si>
  <si>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</si>
  <si>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</si>
  <si>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</si>
  <si>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</si>
  <si>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</si>
  <si>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</si>
  <si>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</si>
  <si>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</si>
  <si>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</si>
  <si>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</si>
  <si>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</si>
  <si>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</si>
  <si>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</si>
  <si>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</si>
  <si>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</si>
  <si>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</si>
  <si>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</si>
  <si>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</si>
  <si>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</si>
  <si>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</si>
  <si>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</si>
  <si>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</si>
  <si>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</si>
  <si>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</si>
  <si>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</si>
  <si>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</si>
  <si>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</si>
  <si>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</si>
  <si>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</si>
  <si>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Райчо Дянков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</si>
</sst>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76" applyNumberFormat="1" applyFont="1" applyFill="1" applyBorder="1" applyAlignment="1" applyProtection="1">
      <alignment/>
      <protection locked="0"/>
    </xf>
    <xf numFmtId="49" fontId="30" fillId="34" borderId="11" xfId="76" applyNumberFormat="1" applyFont="1" applyFill="1" applyBorder="1" applyAlignment="1" applyProtection="1">
      <alignment/>
      <protection locked="0"/>
    </xf>
    <xf numFmtId="49" fontId="3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Border="1" applyAlignment="1" applyProtection="1">
      <alignment horizontal="right" vertical="center" indent="2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43910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61330</v>
      </c>
      <c r="D6" s="674">
        <f aca="true" t="shared" si="0" ref="D6:D15">C6-E6</f>
        <v>0</v>
      </c>
      <c r="E6" s="673">
        <f>'1-Баланс'!G95</f>
        <v>61330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53102</v>
      </c>
      <c r="D7" s="674">
        <f t="shared" si="0"/>
        <v>19957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447</v>
      </c>
      <c r="D8" s="674">
        <f t="shared" si="0"/>
        <v>0</v>
      </c>
      <c r="E8" s="673">
        <f>ABS('2-Отчет за доходите'!C44)-ABS('2-Отчет за доходите'!G44)</f>
        <v>447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1515</v>
      </c>
      <c r="D9" s="674">
        <f t="shared" si="0"/>
        <v>0</v>
      </c>
      <c r="E9" s="673">
        <f>'3-Отчет за паричния поток'!C45</f>
        <v>1515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245</v>
      </c>
      <c r="D10" s="674">
        <f t="shared" si="0"/>
        <v>0</v>
      </c>
      <c r="E10" s="673">
        <f>'3-Отчет за паричния поток'!C46</f>
        <v>245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53102</v>
      </c>
      <c r="D11" s="674">
        <f t="shared" si="0"/>
        <v>0</v>
      </c>
      <c r="E11" s="673">
        <f>'4-Отчет за собствения капитал'!L34</f>
        <v>53102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0.06099890829694323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0.00841776204286091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0.05432668935342732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0.007288439589108103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1.0649614881557914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4.0977151191054935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0.1919056878949927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0.02977637335926106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0.02977637335926106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0.12264229887365902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0.1194847546062286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0.15494708297239276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0.13415946518832544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594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0.01118601935896953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0.11421943231441048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9.830346475507765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1555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197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221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1982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25632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27614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9134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335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22668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32137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471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747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89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1334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104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245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33716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61330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1979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1979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447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2426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53102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5367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2788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542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2209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8228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8228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61330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2101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243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173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3711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271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6521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147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212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360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6881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447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6881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447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447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447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7328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5115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2052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144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7328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7328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7328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7328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7049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-7127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-192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-320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-591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-493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-155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-651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-1270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1515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245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114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1979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1979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447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2426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2426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52655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52655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447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53102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53102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1412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4963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41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7422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25832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33303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36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9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14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59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59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2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46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48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48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1446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4972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7433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25832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33314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109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109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109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200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200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1555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4972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7542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25632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33223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61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634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4622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5317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5366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113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129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243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243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747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4751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5560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5609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747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4751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5560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5609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1555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197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221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1982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25632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27614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471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471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747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89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89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1334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1334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471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471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747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89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89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1334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1334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542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542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5367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5367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2246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2209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8228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8228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542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542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5367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5367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2246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2209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8228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8228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48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48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48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">
      <selection activeCell="G33" sqref="G3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1555</v>
      </c>
      <c r="D12" s="196">
        <v>1412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0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197</v>
      </c>
      <c r="D15" s="196">
        <v>310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221</v>
      </c>
      <c r="D17" s="196">
        <v>341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9</v>
      </c>
      <c r="D18" s="196">
        <v>41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1982</v>
      </c>
      <c r="D20" s="598">
        <f>SUM(D12:D19)</f>
        <v>2105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25632</v>
      </c>
      <c r="D21" s="477">
        <v>25832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1979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1979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447</v>
      </c>
      <c r="H32" s="196">
        <v>1979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2426</v>
      </c>
      <c r="H34" s="598">
        <f>H28+H32+H33</f>
        <v>1979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53102</v>
      </c>
      <c r="H37" s="600">
        <f>H26+H18+H34</f>
        <v>52655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5363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5363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27614</v>
      </c>
      <c r="D56" s="602">
        <f>D20+D21+D22+D28+D33+D46+D52+D54+D55</f>
        <v>27937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5363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5367</v>
      </c>
      <c r="H59" s="196">
        <v>497</v>
      </c>
    </row>
    <row r="60" spans="1:13" ht="15.75">
      <c r="A60" s="89" t="s">
        <v>178</v>
      </c>
      <c r="B60" s="91" t="s">
        <v>179</v>
      </c>
      <c r="C60" s="197">
        <v>9134</v>
      </c>
      <c r="D60" s="196">
        <v>9819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335</v>
      </c>
      <c r="D61" s="196">
        <v>309</v>
      </c>
      <c r="E61" s="200" t="s">
        <v>188</v>
      </c>
      <c r="F61" s="93" t="s">
        <v>189</v>
      </c>
      <c r="G61" s="595">
        <f>SUM(G62:G68)</f>
        <v>2788</v>
      </c>
      <c r="H61" s="596">
        <f>SUM(H62:H68)</f>
        <v>5266</v>
      </c>
    </row>
    <row r="62" spans="1:13" ht="15.75">
      <c r="A62" s="89" t="s">
        <v>186</v>
      </c>
      <c r="B62" s="94" t="s">
        <v>187</v>
      </c>
      <c r="C62" s="197">
        <v>22668</v>
      </c>
      <c r="D62" s="196">
        <v>22247</v>
      </c>
      <c r="E62" s="200" t="s">
        <v>192</v>
      </c>
      <c r="F62" s="93" t="s">
        <v>193</v>
      </c>
      <c r="G62" s="197">
        <v>542</v>
      </c>
      <c r="H62" s="196">
        <v>1204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</v>
      </c>
      <c r="H64" s="196">
        <v>110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32137</v>
      </c>
      <c r="D65" s="598">
        <f>SUM(D59:D64)</f>
        <v>32375</v>
      </c>
      <c r="E65" s="89" t="s">
        <v>201</v>
      </c>
      <c r="F65" s="93" t="s">
        <v>202</v>
      </c>
      <c r="G65" s="197">
        <v>2209</v>
      </c>
      <c r="H65" s="196">
        <v>3919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471</v>
      </c>
      <c r="D68" s="196">
        <v>886</v>
      </c>
      <c r="E68" s="89" t="s">
        <v>212</v>
      </c>
      <c r="F68" s="93" t="s">
        <v>213</v>
      </c>
      <c r="G68" s="197">
        <v>1</v>
      </c>
      <c r="H68" s="196">
        <v>18</v>
      </c>
    </row>
    <row r="69" spans="1:8" ht="15.75">
      <c r="A69" s="89" t="s">
        <v>210</v>
      </c>
      <c r="B69" s="91" t="s">
        <v>211</v>
      </c>
      <c r="C69" s="197">
        <v>14</v>
      </c>
      <c r="D69" s="196">
        <v>314</v>
      </c>
      <c r="E69" s="201" t="s">
        <v>79</v>
      </c>
      <c r="F69" s="93" t="s">
        <v>216</v>
      </c>
      <c r="G69" s="197">
        <v>73</v>
      </c>
      <c r="H69" s="196"/>
    </row>
    <row r="70" spans="1:8" ht="15.75">
      <c r="A70" s="89" t="s">
        <v>214</v>
      </c>
      <c r="B70" s="91" t="s">
        <v>215</v>
      </c>
      <c r="C70" s="197">
        <v>747</v>
      </c>
      <c r="D70" s="196">
        <v>747</v>
      </c>
      <c r="E70" s="89" t="s">
        <v>219</v>
      </c>
      <c r="F70" s="93" t="s">
        <v>220</v>
      </c>
      <c r="G70" s="197"/>
      <c r="H70" s="196">
        <v>48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8228</v>
      </c>
      <c r="H71" s="598">
        <f>H59+H60+H61+H69+H70</f>
        <v>5811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89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55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1334</v>
      </c>
      <c r="D76" s="598">
        <f>SUM(D68:D75)</f>
        <v>2002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8228</v>
      </c>
      <c r="H79" s="600">
        <f>H71+H73+H75+H77</f>
        <v>5811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104</v>
      </c>
      <c r="D89" s="196">
        <v>1380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245</v>
      </c>
      <c r="D92" s="598">
        <f>SUM(D88:D91)</f>
        <v>1515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33716</v>
      </c>
      <c r="D94" s="602">
        <f>D65+D76+D85+D92+D93</f>
        <v>35892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61330</v>
      </c>
      <c r="D95" s="604">
        <f>D94+D56</f>
        <v>63829</v>
      </c>
      <c r="E95" s="229" t="s">
        <v>942</v>
      </c>
      <c r="F95" s="489" t="s">
        <v>268</v>
      </c>
      <c r="G95" s="603">
        <f>G37+G40+G56+G79</f>
        <v>61330</v>
      </c>
      <c r="H95" s="604">
        <f>H37+H40+H56+H79</f>
        <v>63829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43910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3" t="str">
        <f>authorName</f>
        <v>Камен Каменов</v>
      </c>
      <c r="C102" s="703"/>
      <c r="D102" s="703"/>
      <c r="E102" s="703"/>
      <c r="F102" s="703"/>
      <c r="G102" s="703"/>
      <c r="H102" s="703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4"/>
      <c r="C107" s="704"/>
      <c r="D107" s="704"/>
      <c r="E107" s="704"/>
      <c r="F107" s="704"/>
      <c r="G107" s="704"/>
      <c r="H107" s="704"/>
    </row>
    <row r="108" spans="1:13" ht="21.75" customHeight="1">
      <c r="A108" s="700"/>
      <c r="B108" s="701" t="s">
        <v>995</v>
      </c>
      <c r="C108" s="701"/>
      <c r="D108" s="701"/>
      <c r="E108" s="701"/>
      <c r="M108" s="98"/>
    </row>
    <row r="109" spans="1:5" ht="21.75" customHeight="1">
      <c r="A109" s="700"/>
      <c r="B109" s="701"/>
      <c r="C109" s="701"/>
      <c r="D109" s="701"/>
      <c r="E109" s="701"/>
    </row>
    <row r="110" spans="1:13" ht="21.75" customHeight="1">
      <c r="A110" s="700"/>
      <c r="B110" s="701"/>
      <c r="C110" s="701"/>
      <c r="D110" s="701"/>
      <c r="E110" s="701"/>
      <c r="M110" s="98"/>
    </row>
    <row r="111" spans="1:5" ht="21.75" customHeight="1">
      <c r="A111" s="700"/>
      <c r="B111" s="701"/>
      <c r="C111" s="701"/>
      <c r="D111" s="701"/>
      <c r="E111" s="701"/>
    </row>
    <row r="112" spans="1:13" ht="21.75" customHeight="1">
      <c r="A112" s="695"/>
      <c r="B112" s="701"/>
      <c r="C112" s="701"/>
      <c r="D112" s="701"/>
      <c r="E112" s="701"/>
      <c r="M112" s="98"/>
    </row>
    <row r="113" spans="1:5" ht="21.75" customHeight="1">
      <c r="A113" s="695"/>
      <c r="B113" s="701"/>
      <c r="C113" s="701"/>
      <c r="D113" s="701"/>
      <c r="E113" s="701"/>
    </row>
    <row r="114" spans="1:13" ht="21.75" customHeight="1">
      <c r="A114" s="695"/>
      <c r="B114" s="701"/>
      <c r="C114" s="701"/>
      <c r="D114" s="701"/>
      <c r="E114" s="701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3:E113"/>
    <mergeCell ref="B114:E114"/>
    <mergeCell ref="B98:H98"/>
    <mergeCell ref="B102:H102"/>
    <mergeCell ref="B107:H107"/>
    <mergeCell ref="B108:E108"/>
    <mergeCell ref="B109:E109"/>
    <mergeCell ref="B110:E110"/>
    <mergeCell ref="B111:E111"/>
    <mergeCell ref="B112:E11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3</v>
      </c>
      <c r="E12" s="194" t="s">
        <v>277</v>
      </c>
      <c r="F12" s="240" t="s">
        <v>278</v>
      </c>
      <c r="G12" s="316">
        <v>5115</v>
      </c>
      <c r="H12" s="317">
        <v>17453</v>
      </c>
    </row>
    <row r="13" spans="1:8" ht="15.75">
      <c r="A13" s="194" t="s">
        <v>279</v>
      </c>
      <c r="B13" s="190" t="s">
        <v>280</v>
      </c>
      <c r="C13" s="316">
        <v>2101</v>
      </c>
      <c r="D13" s="317">
        <v>3372</v>
      </c>
      <c r="E13" s="194" t="s">
        <v>281</v>
      </c>
      <c r="F13" s="240" t="s">
        <v>282</v>
      </c>
      <c r="G13" s="316">
        <v>17</v>
      </c>
      <c r="H13" s="317"/>
    </row>
    <row r="14" spans="1:8" ht="15.75">
      <c r="A14" s="194" t="s">
        <v>283</v>
      </c>
      <c r="B14" s="190" t="s">
        <v>284</v>
      </c>
      <c r="C14" s="316">
        <v>243</v>
      </c>
      <c r="D14" s="317">
        <v>265</v>
      </c>
      <c r="E14" s="245" t="s">
        <v>285</v>
      </c>
      <c r="F14" s="240" t="s">
        <v>286</v>
      </c>
      <c r="G14" s="316">
        <v>2052</v>
      </c>
      <c r="H14" s="317">
        <v>2972</v>
      </c>
    </row>
    <row r="15" spans="1:8" ht="15.75">
      <c r="A15" s="194" t="s">
        <v>287</v>
      </c>
      <c r="B15" s="190" t="s">
        <v>288</v>
      </c>
      <c r="C15" s="316">
        <v>173</v>
      </c>
      <c r="D15" s="317">
        <v>164</v>
      </c>
      <c r="E15" s="245" t="s">
        <v>79</v>
      </c>
      <c r="F15" s="240" t="s">
        <v>289</v>
      </c>
      <c r="G15" s="316">
        <v>144</v>
      </c>
      <c r="H15" s="317">
        <v>120</v>
      </c>
    </row>
    <row r="16" spans="1:8" ht="15.75">
      <c r="A16" s="194" t="s">
        <v>290</v>
      </c>
      <c r="B16" s="190" t="s">
        <v>291</v>
      </c>
      <c r="C16" s="316">
        <v>15</v>
      </c>
      <c r="D16" s="317">
        <v>17</v>
      </c>
      <c r="E16" s="236" t="s">
        <v>52</v>
      </c>
      <c r="F16" s="264" t="s">
        <v>292</v>
      </c>
      <c r="G16" s="628">
        <f>SUM(G12:G15)</f>
        <v>7328</v>
      </c>
      <c r="H16" s="629">
        <f>SUM(H12:H15)</f>
        <v>20545</v>
      </c>
    </row>
    <row r="17" spans="1:8" ht="31.5">
      <c r="A17" s="194" t="s">
        <v>293</v>
      </c>
      <c r="B17" s="190" t="s">
        <v>294</v>
      </c>
      <c r="C17" s="316">
        <v>3711</v>
      </c>
      <c r="D17" s="317">
        <v>13546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271</v>
      </c>
      <c r="D19" s="317">
        <v>296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83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6521</v>
      </c>
      <c r="D22" s="629">
        <f>SUM(D12:D18)+D19</f>
        <v>17663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147</v>
      </c>
      <c r="D25" s="317">
        <v>163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212</v>
      </c>
      <c r="D28" s="317">
        <v>739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360</v>
      </c>
      <c r="D29" s="629">
        <f>SUM(D25:D28)</f>
        <v>903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6881</v>
      </c>
      <c r="D31" s="635">
        <f>D29+D22</f>
        <v>18566</v>
      </c>
      <c r="E31" s="251" t="s">
        <v>824</v>
      </c>
      <c r="F31" s="266" t="s">
        <v>331</v>
      </c>
      <c r="G31" s="253">
        <f>G16+G18+G27</f>
        <v>7328</v>
      </c>
      <c r="H31" s="254">
        <f>H16+H18+H27</f>
        <v>20545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447</v>
      </c>
      <c r="D33" s="244">
        <f>IF((H31-D31)&gt;0,H31-D31,0)</f>
        <v>1979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6881</v>
      </c>
      <c r="D36" s="637">
        <f>D31-D34+D35</f>
        <v>18566</v>
      </c>
      <c r="E36" s="262" t="s">
        <v>346</v>
      </c>
      <c r="F36" s="256" t="s">
        <v>347</v>
      </c>
      <c r="G36" s="267">
        <f>G35-G34+G31</f>
        <v>7328</v>
      </c>
      <c r="H36" s="268">
        <f>H35-H34+H31</f>
        <v>20545</v>
      </c>
    </row>
    <row r="37" spans="1:8" ht="15.75">
      <c r="A37" s="261" t="s">
        <v>348</v>
      </c>
      <c r="B37" s="231" t="s">
        <v>349</v>
      </c>
      <c r="C37" s="634">
        <f>IF((G36-C36)&gt;0,G36-C36,0)</f>
        <v>447</v>
      </c>
      <c r="D37" s="635">
        <f>IF((H36-D36)&gt;0,H36-D36,0)</f>
        <v>1979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447</v>
      </c>
      <c r="D42" s="244">
        <f>+IF((H36-D36-D38)&gt;0,H36-D36-D38,0)</f>
        <v>1979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447</v>
      </c>
      <c r="D44" s="268">
        <f>IF(H42=0,IF(D42-D43&gt;0,D42-D43+H43,0),IF(H42-H43&lt;0,H43-H42+D42,0))</f>
        <v>1979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7328</v>
      </c>
      <c r="D45" s="631">
        <f>D36+D38+D42</f>
        <v>20545</v>
      </c>
      <c r="E45" s="270" t="s">
        <v>373</v>
      </c>
      <c r="F45" s="272" t="s">
        <v>374</v>
      </c>
      <c r="G45" s="630">
        <f>G42+G36</f>
        <v>7328</v>
      </c>
      <c r="H45" s="631">
        <f>H42+H36</f>
        <v>20545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43910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3" t="str">
        <f>authorName</f>
        <v>Камен Каменов</v>
      </c>
      <c r="C53" s="703"/>
      <c r="D53" s="703"/>
      <c r="E53" s="703"/>
      <c r="F53" s="703"/>
      <c r="G53" s="703"/>
      <c r="H53" s="703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4"/>
      <c r="C57" s="704"/>
      <c r="D57" s="704"/>
      <c r="E57" s="704"/>
      <c r="F57" s="704"/>
      <c r="G57" s="704"/>
      <c r="H57" s="704"/>
    </row>
    <row r="58" spans="1:8" ht="15.75" customHeight="1">
      <c r="A58" s="695"/>
      <c r="B58" s="701" t="s">
        <v>995</v>
      </c>
      <c r="C58" s="701"/>
      <c r="D58" s="701"/>
      <c r="E58" s="701"/>
      <c r="F58" s="574"/>
      <c r="G58" s="45"/>
      <c r="H58" s="42"/>
    </row>
    <row r="59" spans="1:8" ht="15.75" customHeight="1">
      <c r="A59" s="695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5"/>
      <c r="B60" s="701"/>
      <c r="C60" s="701"/>
      <c r="D60" s="701"/>
      <c r="E60" s="701"/>
      <c r="F60" s="574"/>
      <c r="G60" s="45"/>
      <c r="H60" s="42"/>
    </row>
    <row r="61" spans="1:8" ht="15.75" customHeight="1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3:E63"/>
    <mergeCell ref="B64:E64"/>
    <mergeCell ref="A47:E47"/>
    <mergeCell ref="B50:H50"/>
    <mergeCell ref="B53:H53"/>
    <mergeCell ref="B57:H57"/>
    <mergeCell ref="B58:E58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7049</v>
      </c>
      <c r="D11" s="196">
        <v>11389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-7127</v>
      </c>
      <c r="D12" s="196">
        <v>-8209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-192</v>
      </c>
      <c r="D14" s="196">
        <v>-178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-320</v>
      </c>
      <c r="D15" s="196">
        <v>-1115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-591</v>
      </c>
      <c r="D21" s="659">
        <f>SUM(D11:D20)</f>
        <v>1886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</v>
      </c>
      <c r="D23" s="196">
        <v>-68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-28</v>
      </c>
      <c r="D33" s="659">
        <f>SUM(D23:D32)</f>
        <v>-68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-493</v>
      </c>
      <c r="D38" s="196">
        <v>-921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-155</v>
      </c>
      <c r="D40" s="196">
        <v>-175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-112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-651</v>
      </c>
      <c r="D43" s="661">
        <f>SUM(D35:D42)</f>
        <v>-1211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-1270</v>
      </c>
      <c r="D44" s="307">
        <f>D43+D33+D21</f>
        <v>607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1515</v>
      </c>
      <c r="D45" s="309">
        <v>908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245</v>
      </c>
      <c r="D46" s="311">
        <f>D45+D44</f>
        <v>1515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114</v>
      </c>
      <c r="D47" s="298">
        <v>1384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43910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Камен Каменов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3"/>
      <c r="C59" s="703"/>
      <c r="D59" s="703"/>
      <c r="E59" s="703"/>
      <c r="F59" s="80"/>
      <c r="G59" s="80"/>
      <c r="H59" s="80"/>
    </row>
    <row r="60" spans="1:8" s="191" customFormat="1" ht="15.75">
      <c r="A60" s="695"/>
      <c r="B60" s="701" t="s">
        <v>995</v>
      </c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1:8" ht="15.75">
      <c r="A66" s="695"/>
      <c r="B66" s="701"/>
      <c r="C66" s="701"/>
      <c r="D66" s="701"/>
      <c r="E66" s="701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B59:E59"/>
    <mergeCell ref="B63:E63"/>
    <mergeCell ref="B64:E64"/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B1" sqref="B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1979</v>
      </c>
      <c r="J13" s="584">
        <f>'1-Баланс'!H30+'1-Баланс'!H33</f>
        <v>0</v>
      </c>
      <c r="K13" s="585"/>
      <c r="L13" s="584">
        <f>SUM(C13:K13)</f>
        <v>52655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1979</v>
      </c>
      <c r="J17" s="653">
        <f t="shared" si="2"/>
        <v>0</v>
      </c>
      <c r="K17" s="653">
        <f t="shared" si="2"/>
        <v>0</v>
      </c>
      <c r="L17" s="584">
        <f t="shared" si="1"/>
        <v>52655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447</v>
      </c>
      <c r="J18" s="584">
        <f>+'1-Баланс'!G33</f>
        <v>0</v>
      </c>
      <c r="K18" s="585"/>
      <c r="L18" s="584">
        <f t="shared" si="1"/>
        <v>447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2426</v>
      </c>
      <c r="J31" s="653">
        <f t="shared" si="6"/>
        <v>0</v>
      </c>
      <c r="K31" s="653">
        <f t="shared" si="6"/>
        <v>0</v>
      </c>
      <c r="L31" s="584">
        <f t="shared" si="1"/>
        <v>53102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2426</v>
      </c>
      <c r="J34" s="587">
        <f t="shared" si="7"/>
        <v>0</v>
      </c>
      <c r="K34" s="587">
        <f t="shared" si="7"/>
        <v>0</v>
      </c>
      <c r="L34" s="651">
        <f t="shared" si="1"/>
        <v>53102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43910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Камен Каменов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43910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Камен Каменов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B1">
      <selection activeCell="H12" sqref="H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1412</v>
      </c>
      <c r="E11" s="328">
        <v>36</v>
      </c>
      <c r="F11" s="328">
        <v>2</v>
      </c>
      <c r="G11" s="329">
        <f>D11+E11-F11</f>
        <v>1446</v>
      </c>
      <c r="H11" s="328">
        <v>109</v>
      </c>
      <c r="I11" s="328"/>
      <c r="J11" s="329">
        <f>G11+H11-I11</f>
        <v>1555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1555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/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61</v>
      </c>
      <c r="L13" s="328">
        <v>1</v>
      </c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634</v>
      </c>
      <c r="L14" s="328">
        <v>113</v>
      </c>
      <c r="M14" s="328"/>
      <c r="N14" s="329">
        <f t="shared" si="4"/>
        <v>747</v>
      </c>
      <c r="O14" s="328"/>
      <c r="P14" s="328"/>
      <c r="Q14" s="329">
        <f t="shared" si="0"/>
        <v>747</v>
      </c>
      <c r="R14" s="340">
        <f t="shared" si="1"/>
        <v>197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4963</v>
      </c>
      <c r="E16" s="328">
        <v>9</v>
      </c>
      <c r="F16" s="328"/>
      <c r="G16" s="329">
        <f t="shared" si="2"/>
        <v>4972</v>
      </c>
      <c r="H16" s="328"/>
      <c r="I16" s="328"/>
      <c r="J16" s="329">
        <f t="shared" si="3"/>
        <v>4972</v>
      </c>
      <c r="K16" s="328">
        <v>4622</v>
      </c>
      <c r="L16" s="328">
        <v>129</v>
      </c>
      <c r="M16" s="328"/>
      <c r="N16" s="329">
        <f t="shared" si="4"/>
        <v>4751</v>
      </c>
      <c r="O16" s="328"/>
      <c r="P16" s="328"/>
      <c r="Q16" s="329">
        <f t="shared" si="0"/>
        <v>4751</v>
      </c>
      <c r="R16" s="340">
        <f t="shared" si="1"/>
        <v>221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41</v>
      </c>
      <c r="E17" s="328">
        <v>14</v>
      </c>
      <c r="F17" s="328">
        <v>46</v>
      </c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7422</v>
      </c>
      <c r="E19" s="330">
        <f>SUM(E11:E18)</f>
        <v>59</v>
      </c>
      <c r="F19" s="330">
        <f>SUM(F11:F18)</f>
        <v>48</v>
      </c>
      <c r="G19" s="329">
        <f t="shared" si="2"/>
        <v>7433</v>
      </c>
      <c r="H19" s="330">
        <f>SUM(H11:H18)</f>
        <v>109</v>
      </c>
      <c r="I19" s="330">
        <f>SUM(I11:I18)</f>
        <v>0</v>
      </c>
      <c r="J19" s="329">
        <f t="shared" si="3"/>
        <v>7542</v>
      </c>
      <c r="K19" s="330">
        <f>SUM(K11:K18)</f>
        <v>5317</v>
      </c>
      <c r="L19" s="330">
        <f>SUM(L11:L18)</f>
        <v>243</v>
      </c>
      <c r="M19" s="330">
        <f>SUM(M11:M18)</f>
        <v>0</v>
      </c>
      <c r="N19" s="329">
        <f t="shared" si="4"/>
        <v>5560</v>
      </c>
      <c r="O19" s="330">
        <f>SUM(O11:O18)</f>
        <v>0</v>
      </c>
      <c r="P19" s="330">
        <f>SUM(P11:P18)</f>
        <v>0</v>
      </c>
      <c r="Q19" s="329">
        <f t="shared" si="0"/>
        <v>5560</v>
      </c>
      <c r="R19" s="340">
        <f t="shared" si="1"/>
        <v>1982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25832</v>
      </c>
      <c r="E20" s="328"/>
      <c r="F20" s="328"/>
      <c r="G20" s="329">
        <f t="shared" si="2"/>
        <v>25832</v>
      </c>
      <c r="H20" s="328"/>
      <c r="I20" s="328">
        <v>200</v>
      </c>
      <c r="J20" s="329">
        <f t="shared" si="3"/>
        <v>25632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25632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33303</v>
      </c>
      <c r="E42" s="349">
        <f>E19+E20+E21+E27+E40+E41</f>
        <v>59</v>
      </c>
      <c r="F42" s="349">
        <f aca="true" t="shared" si="11" ref="F42:R42">F19+F20+F21+F27+F40+F41</f>
        <v>48</v>
      </c>
      <c r="G42" s="349">
        <f t="shared" si="11"/>
        <v>33314</v>
      </c>
      <c r="H42" s="349">
        <f t="shared" si="11"/>
        <v>109</v>
      </c>
      <c r="I42" s="349">
        <f t="shared" si="11"/>
        <v>200</v>
      </c>
      <c r="J42" s="349">
        <f t="shared" si="11"/>
        <v>33223</v>
      </c>
      <c r="K42" s="349">
        <f t="shared" si="11"/>
        <v>5366</v>
      </c>
      <c r="L42" s="349">
        <f t="shared" si="11"/>
        <v>243</v>
      </c>
      <c r="M42" s="349">
        <f t="shared" si="11"/>
        <v>0</v>
      </c>
      <c r="N42" s="349">
        <f t="shared" si="11"/>
        <v>5609</v>
      </c>
      <c r="O42" s="349">
        <f t="shared" si="11"/>
        <v>0</v>
      </c>
      <c r="P42" s="349">
        <f t="shared" si="11"/>
        <v>0</v>
      </c>
      <c r="Q42" s="349">
        <f t="shared" si="11"/>
        <v>5609</v>
      </c>
      <c r="R42" s="350">
        <f t="shared" si="11"/>
        <v>27614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43910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Камен Каменов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4"/>
      <c r="D51" s="704"/>
      <c r="E51" s="704"/>
      <c r="F51" s="704"/>
      <c r="G51" s="704"/>
      <c r="H51" s="704"/>
      <c r="I51" s="704"/>
    </row>
    <row r="52" spans="2:9" ht="15.75">
      <c r="B52" s="695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2:9" ht="15.75">
      <c r="B58" s="695"/>
      <c r="C58" s="701"/>
      <c r="D58" s="701"/>
      <c r="E58" s="701"/>
      <c r="F58" s="701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471</v>
      </c>
      <c r="D26" s="362">
        <f>SUM(D27:D29)</f>
        <v>471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'1-Баланс'!C68</f>
        <v>471</v>
      </c>
      <c r="D28" s="368">
        <f>C28</f>
        <v>471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14</v>
      </c>
      <c r="D30" s="368">
        <f>C30</f>
        <v>14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747</v>
      </c>
      <c r="D31" s="368">
        <f>C31</f>
        <v>747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89</v>
      </c>
      <c r="D35" s="362">
        <f>SUM(D36:D39)</f>
        <v>89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89</v>
      </c>
      <c r="D37" s="368">
        <f>C37</f>
        <v>89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1334</v>
      </c>
      <c r="D45" s="438">
        <f>D26+D30+D31+D33+D32+D34+D35+D40</f>
        <v>1334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1334</v>
      </c>
      <c r="D46" s="444">
        <f>D45+D23+D21+D11</f>
        <v>1334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28" t="s">
        <v>658</v>
      </c>
      <c r="D50" s="365" t="s">
        <v>659</v>
      </c>
      <c r="E50" s="365"/>
      <c r="F50" s="730" t="s">
        <v>660</v>
      </c>
    </row>
    <row r="51" spans="1:6" s="128" customFormat="1" ht="18" customHeight="1">
      <c r="A51" s="735"/>
      <c r="B51" s="737"/>
      <c r="C51" s="729"/>
      <c r="D51" s="130" t="s">
        <v>589</v>
      </c>
      <c r="E51" s="130" t="s">
        <v>590</v>
      </c>
      <c r="F51" s="73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0</v>
      </c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542</v>
      </c>
      <c r="D73" s="137">
        <f>SUM(D74:D76)</f>
        <v>542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542</v>
      </c>
      <c r="D74" s="197">
        <f>C74</f>
        <v>542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5367</v>
      </c>
      <c r="D77" s="138">
        <f>D78+D80</f>
        <v>5367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5367</v>
      </c>
      <c r="D78" s="197">
        <f>C78</f>
        <v>5367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2246</v>
      </c>
      <c r="D87" s="134">
        <f>SUM(D88:D92)+D96</f>
        <v>2246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25</v>
      </c>
      <c r="D89" s="197">
        <f>C89</f>
        <v>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2209</v>
      </c>
      <c r="D90" s="197">
        <f>C90</f>
        <v>2209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10</v>
      </c>
      <c r="D91" s="197">
        <f>C91</f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73</v>
      </c>
      <c r="D97" s="197">
        <f>C97</f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8228</v>
      </c>
      <c r="D98" s="433">
        <f>D87+D82+D77+D73+D97</f>
        <v>8228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8228</v>
      </c>
      <c r="D99" s="427">
        <f>D98+D70+D68</f>
        <v>8228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48</v>
      </c>
      <c r="D104" s="216"/>
      <c r="E104" s="216"/>
      <c r="F104" s="421">
        <f>C104+D104-E104</f>
        <v>48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48</v>
      </c>
      <c r="D107" s="425">
        <f>SUM(D104:D106)</f>
        <v>0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43910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3" t="str">
        <f>authorName</f>
        <v>Камен Каменов</v>
      </c>
      <c r="C114" s="703"/>
      <c r="D114" s="703"/>
      <c r="E114" s="703"/>
      <c r="F114" s="703"/>
      <c r="G114" s="80"/>
      <c r="H114" s="80"/>
    </row>
    <row r="115" spans="1:8" ht="15.75">
      <c r="A115" s="694"/>
      <c r="B115" s="703"/>
      <c r="C115" s="703"/>
      <c r="D115" s="703"/>
      <c r="E115" s="703"/>
      <c r="F115" s="703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4"/>
      <c r="C118" s="704"/>
      <c r="D118" s="704"/>
      <c r="E118" s="704"/>
      <c r="F118" s="704"/>
      <c r="G118" s="82"/>
      <c r="H118" s="82"/>
    </row>
    <row r="119" spans="1:8" ht="15.75" customHeight="1">
      <c r="A119" s="695"/>
      <c r="B119" s="701" t="s">
        <v>995</v>
      </c>
      <c r="C119" s="701"/>
      <c r="D119" s="701"/>
      <c r="E119" s="701"/>
      <c r="F119" s="701"/>
      <c r="G119" s="695"/>
      <c r="H119" s="695"/>
    </row>
    <row r="120" spans="1:8" ht="15.75" customHeight="1">
      <c r="A120" s="695"/>
      <c r="B120" s="701"/>
      <c r="C120" s="701"/>
      <c r="D120" s="701"/>
      <c r="E120" s="701"/>
      <c r="F120" s="701"/>
      <c r="G120" s="695"/>
      <c r="H120" s="695"/>
    </row>
    <row r="121" spans="1:8" ht="15.75" customHeight="1">
      <c r="A121" s="695"/>
      <c r="B121" s="701"/>
      <c r="C121" s="701"/>
      <c r="D121" s="701"/>
      <c r="E121" s="701"/>
      <c r="F121" s="701"/>
      <c r="G121" s="695"/>
      <c r="H121" s="695"/>
    </row>
    <row r="122" spans="1:8" ht="15.75" customHeight="1">
      <c r="A122" s="695"/>
      <c r="B122" s="701"/>
      <c r="C122" s="701"/>
      <c r="D122" s="701"/>
      <c r="E122" s="701"/>
      <c r="F122" s="701"/>
      <c r="G122" s="695"/>
      <c r="H122" s="695"/>
    </row>
    <row r="123" spans="1:8" ht="15.75">
      <c r="A123" s="695"/>
      <c r="B123" s="701"/>
      <c r="C123" s="701"/>
      <c r="D123" s="701"/>
      <c r="E123" s="701"/>
      <c r="F123" s="701"/>
      <c r="G123" s="695"/>
      <c r="H123" s="695"/>
    </row>
    <row r="124" spans="1:8" ht="15.75">
      <c r="A124" s="695"/>
      <c r="B124" s="701"/>
      <c r="C124" s="701"/>
      <c r="D124" s="701"/>
      <c r="E124" s="701"/>
      <c r="F124" s="701"/>
      <c r="G124" s="695"/>
      <c r="H124" s="695"/>
    </row>
    <row r="125" spans="1:8" ht="15.75">
      <c r="A125" s="695"/>
      <c r="B125" s="701"/>
      <c r="C125" s="701"/>
      <c r="D125" s="701"/>
      <c r="E125" s="701"/>
      <c r="F125" s="701"/>
      <c r="G125" s="695"/>
      <c r="H125" s="695"/>
    </row>
  </sheetData>
  <sheetProtection password="D554" sheet="1" objects="1" scenarios="1" insertRows="0"/>
  <mergeCells count="20">
    <mergeCell ref="B123:F123"/>
    <mergeCell ref="B124:F124"/>
    <mergeCell ref="B125:F125"/>
    <mergeCell ref="A109:F109"/>
    <mergeCell ref="B112:F112"/>
    <mergeCell ref="B114:F114"/>
    <mergeCell ref="B115:F115"/>
    <mergeCell ref="B111:F111"/>
    <mergeCell ref="B118:F118"/>
    <mergeCell ref="B119:F119"/>
    <mergeCell ref="C50:C51"/>
    <mergeCell ref="F50:F51"/>
    <mergeCell ref="B122:F122"/>
    <mergeCell ref="C8:C9"/>
    <mergeCell ref="A8:A9"/>
    <mergeCell ref="B8:B9"/>
    <mergeCell ref="A50:A51"/>
    <mergeCell ref="B50:B51"/>
    <mergeCell ref="B120:F120"/>
    <mergeCell ref="B121:F12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43910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Камен Каменов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user10</cp:lastModifiedBy>
  <cp:lastPrinted>2019-04-23T08:30:22Z</cp:lastPrinted>
  <dcterms:created xsi:type="dcterms:W3CDTF">2006-09-16T00:00:00Z</dcterms:created>
  <dcterms:modified xsi:type="dcterms:W3CDTF">2020-04-27T10:57:35Z</dcterms:modified>
  <cp:category/>
  <cp:version/>
  <cp:contentType/>
  <cp:contentStatus/>
</cp:coreProperties>
</file>