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<sst xmlns="http://schemas.openxmlformats.org/spreadsheetml/2006/main" count="1051" uniqueCount="869">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</sst>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3">
      <selection activeCell="C87" sqref="C87:C88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40999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6</v>
      </c>
      <c r="D13" s="145">
        <v>10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120</v>
      </c>
      <c r="D16" s="145">
        <v>130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126</v>
      </c>
      <c r="D19" s="149">
        <f>SUM(D11:D18)</f>
        <v>140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701</v>
      </c>
      <c r="D23" s="145">
        <v>693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262</v>
      </c>
      <c r="D24" s="145">
        <v>303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10</v>
      </c>
      <c r="D26" s="145">
        <v>15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973</v>
      </c>
      <c r="D27" s="149">
        <f>SUM(D23:D26)</f>
        <v>1011</v>
      </c>
      <c r="E27" s="247" t="s">
        <v>82</v>
      </c>
      <c r="F27" s="236" t="s">
        <v>83</v>
      </c>
      <c r="G27" s="148">
        <f>SUM(G28:G30)</f>
        <v>-10452</v>
      </c>
      <c r="H27" s="148">
        <f>SUM(H28:H30)</f>
        <v>-2191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-10452</v>
      </c>
      <c r="H29" s="310">
        <v>-2191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f>-867+80</f>
        <v>-787</v>
      </c>
      <c r="H32" s="310">
        <v>-8261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-11239</v>
      </c>
      <c r="H33" s="148">
        <f>H27+H31+H32</f>
        <v>-10452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15302</v>
      </c>
      <c r="H36" s="148">
        <f>H25+H17+H33</f>
        <v>16089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3406</v>
      </c>
      <c r="H43" s="146">
        <v>14894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19455</v>
      </c>
      <c r="H44" s="146">
        <v>16871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37506</v>
      </c>
      <c r="H47" s="146">
        <v>36625</v>
      </c>
      <c r="M47" s="151"/>
    </row>
    <row r="48" spans="1:8" ht="15">
      <c r="A48" s="229" t="s">
        <v>146</v>
      </c>
      <c r="B48" s="238" t="s">
        <v>147</v>
      </c>
      <c r="C48" s="145">
        <v>6835</v>
      </c>
      <c r="D48" s="145">
        <v>6767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60367</v>
      </c>
      <c r="H49" s="148">
        <f>SUM(H43:H48)</f>
        <v>68390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6835</v>
      </c>
      <c r="D51" s="149">
        <f>SUM(D47:D50)</f>
        <v>6767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1120</v>
      </c>
      <c r="D53" s="145">
        <v>1370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305</v>
      </c>
      <c r="D54" s="145">
        <v>305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9359</v>
      </c>
      <c r="D55" s="149">
        <f>D19+D20+D21+D27+D32+D45+D51+D53+D54</f>
        <v>9593</v>
      </c>
      <c r="E55" s="231" t="s">
        <v>171</v>
      </c>
      <c r="F55" s="255" t="s">
        <v>172</v>
      </c>
      <c r="G55" s="148">
        <f>G49+G51+G52+G53+G54</f>
        <v>60367</v>
      </c>
      <c r="H55" s="148">
        <f>H49+H51+H52+H53+H54</f>
        <v>68390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20523</v>
      </c>
      <c r="H59" s="146">
        <v>26013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0</v>
      </c>
      <c r="H60" s="146">
        <v>0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11886</v>
      </c>
      <c r="H61" s="148">
        <f>SUM(H62:H68)</f>
        <v>3733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f>10757+171</f>
        <v>10928</v>
      </c>
      <c r="H62" s="146">
        <v>2002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212</v>
      </c>
      <c r="H64" s="146">
        <v>499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325</v>
      </c>
      <c r="H65" s="146">
        <v>369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278</v>
      </c>
      <c r="H66" s="146">
        <v>562</v>
      </c>
    </row>
    <row r="67" spans="1:8" ht="15">
      <c r="A67" s="229" t="s">
        <v>206</v>
      </c>
      <c r="B67" s="235" t="s">
        <v>207</v>
      </c>
      <c r="C67" s="145">
        <v>5020</v>
      </c>
      <c r="D67" s="145">
        <v>5003</v>
      </c>
      <c r="E67" s="231" t="s">
        <v>208</v>
      </c>
      <c r="F67" s="236" t="s">
        <v>209</v>
      </c>
      <c r="G67" s="146">
        <v>143</v>
      </c>
      <c r="H67" s="146">
        <v>301</v>
      </c>
    </row>
    <row r="68" spans="1:8" ht="15">
      <c r="A68" s="229" t="s">
        <v>210</v>
      </c>
      <c r="B68" s="235" t="s">
        <v>211</v>
      </c>
      <c r="C68" s="145">
        <v>56</v>
      </c>
      <c r="D68" s="145">
        <v>146</v>
      </c>
      <c r="E68" s="231" t="s">
        <v>212</v>
      </c>
      <c r="F68" s="236" t="s">
        <v>213</v>
      </c>
      <c r="G68" s="146">
        <v>0</v>
      </c>
      <c r="H68" s="146">
        <v>0</v>
      </c>
    </row>
    <row r="69" spans="1:8" ht="15">
      <c r="A69" s="229" t="s">
        <v>214</v>
      </c>
      <c r="B69" s="235" t="s">
        <v>215</v>
      </c>
      <c r="C69" s="145">
        <v>1051</v>
      </c>
      <c r="D69" s="145">
        <v>1052</v>
      </c>
      <c r="E69" s="245" t="s">
        <v>77</v>
      </c>
      <c r="F69" s="236" t="s">
        <v>216</v>
      </c>
      <c r="G69" s="146">
        <v>2284</v>
      </c>
      <c r="H69" s="146">
        <v>2280</v>
      </c>
    </row>
    <row r="70" spans="1:8" ht="15">
      <c r="A70" s="229" t="s">
        <v>217</v>
      </c>
      <c r="B70" s="235" t="s">
        <v>218</v>
      </c>
      <c r="C70" s="145">
        <v>83825</v>
      </c>
      <c r="D70" s="145">
        <v>93668</v>
      </c>
      <c r="E70" s="231" t="s">
        <v>219</v>
      </c>
      <c r="F70" s="236" t="s">
        <v>220</v>
      </c>
      <c r="G70" s="146">
        <v>217</v>
      </c>
      <c r="H70" s="146">
        <v>217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34910</v>
      </c>
      <c r="H71" s="155">
        <f>H59+H60+H61+H69+H70</f>
        <v>32243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15</v>
      </c>
      <c r="D73" s="145">
        <v>11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f>4048+570</f>
        <v>4618</v>
      </c>
      <c r="D74" s="145">
        <v>4048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94585</v>
      </c>
      <c r="D75" s="149">
        <f>SUM(D67:D74)</f>
        <v>103928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34910</v>
      </c>
      <c r="H79" s="156">
        <f>H71+H74+H75+H76</f>
        <v>32243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318</v>
      </c>
      <c r="D87" s="145">
        <v>423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5674</v>
      </c>
      <c r="D88" s="145">
        <v>2141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5992</v>
      </c>
      <c r="D91" s="149">
        <f>SUM(D87:D90)</f>
        <v>2564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643</v>
      </c>
      <c r="D92" s="145">
        <v>637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101220</v>
      </c>
      <c r="D93" s="149">
        <f>D64+D75+D84+D91+D92</f>
        <v>107129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110579</v>
      </c>
      <c r="D94" s="158">
        <f>D93+D55</f>
        <v>116722</v>
      </c>
      <c r="E94" s="442" t="s">
        <v>269</v>
      </c>
      <c r="F94" s="283" t="s">
        <v>270</v>
      </c>
      <c r="G94" s="159">
        <f>G36+G39+G55+G79</f>
        <v>110579</v>
      </c>
      <c r="H94" s="159">
        <f>H36+H39+H55+H79</f>
        <v>116722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41026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">
      <selection activeCell="C12" sqref="C12:C13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40999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68</v>
      </c>
      <c r="D9" s="40">
        <v>125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f>1600+36</f>
        <v>1636</v>
      </c>
      <c r="D10" s="40">
        <v>1766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116</v>
      </c>
      <c r="D11" s="40">
        <v>86</v>
      </c>
      <c r="E11" s="294" t="s">
        <v>292</v>
      </c>
      <c r="F11" s="537" t="s">
        <v>293</v>
      </c>
      <c r="G11" s="538">
        <v>3029</v>
      </c>
      <c r="H11" s="538">
        <v>3503</v>
      </c>
    </row>
    <row r="12" spans="1:8" ht="12">
      <c r="A12" s="292" t="s">
        <v>294</v>
      </c>
      <c r="B12" s="293" t="s">
        <v>295</v>
      </c>
      <c r="C12" s="40">
        <v>1516</v>
      </c>
      <c r="D12" s="40">
        <v>1904</v>
      </c>
      <c r="E12" s="294" t="s">
        <v>77</v>
      </c>
      <c r="F12" s="537" t="s">
        <v>296</v>
      </c>
      <c r="G12" s="538">
        <v>21</v>
      </c>
      <c r="H12" s="538">
        <v>252</v>
      </c>
    </row>
    <row r="13" spans="1:18" ht="12">
      <c r="A13" s="292" t="s">
        <v>297</v>
      </c>
      <c r="B13" s="293" t="s">
        <v>298</v>
      </c>
      <c r="C13" s="40">
        <v>266</v>
      </c>
      <c r="D13" s="40">
        <v>385</v>
      </c>
      <c r="E13" s="295" t="s">
        <v>50</v>
      </c>
      <c r="F13" s="539" t="s">
        <v>299</v>
      </c>
      <c r="G13" s="536">
        <f>SUM(G9:G12)</f>
        <v>3050</v>
      </c>
      <c r="H13" s="536">
        <f>SUM(H9:H12)</f>
        <v>3755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/>
      <c r="D16" s="41">
        <v>918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/>
      <c r="D17" s="42">
        <v>594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3602</v>
      </c>
      <c r="D19" s="43">
        <f>SUM(D9:D15)+D16</f>
        <v>5184</v>
      </c>
      <c r="E19" s="298" t="s">
        <v>316</v>
      </c>
      <c r="F19" s="540" t="s">
        <v>317</v>
      </c>
      <c r="G19" s="538">
        <v>1736</v>
      </c>
      <c r="H19" s="538">
        <v>3146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1675</v>
      </c>
      <c r="D22" s="40">
        <v>1983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2</v>
      </c>
      <c r="D24" s="40">
        <v>4</v>
      </c>
      <c r="E24" s="295" t="s">
        <v>102</v>
      </c>
      <c r="F24" s="542" t="s">
        <v>333</v>
      </c>
      <c r="G24" s="536">
        <f>SUM(G19:G23)</f>
        <v>1736</v>
      </c>
      <c r="H24" s="536">
        <f>SUM(H19:H23)</f>
        <v>3146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294</v>
      </c>
      <c r="D25" s="40">
        <v>209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1971</v>
      </c>
      <c r="D26" s="43">
        <f>SUM(D22:D25)</f>
        <v>2196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5573</v>
      </c>
      <c r="D28" s="44">
        <f>D26+D19</f>
        <v>7380</v>
      </c>
      <c r="E28" s="121" t="s">
        <v>338</v>
      </c>
      <c r="F28" s="542" t="s">
        <v>339</v>
      </c>
      <c r="G28" s="536">
        <f>G13+G15+G24</f>
        <v>4786</v>
      </c>
      <c r="H28" s="536">
        <f>H13+H15+H24</f>
        <v>6901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787</v>
      </c>
      <c r="H30" s="47">
        <f>IF((D28-H28)&gt;0,D28-H28,0)</f>
        <v>479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5573</v>
      </c>
      <c r="D33" s="43">
        <f>D28+D31+D32</f>
        <v>7380</v>
      </c>
      <c r="E33" s="121" t="s">
        <v>352</v>
      </c>
      <c r="F33" s="542" t="s">
        <v>353</v>
      </c>
      <c r="G33" s="47">
        <f>G32+G31+G28</f>
        <v>4786</v>
      </c>
      <c r="H33" s="47">
        <f>H32+H31+H28</f>
        <v>6901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787</v>
      </c>
      <c r="H34" s="536">
        <f>IF((D33-H33)&gt;0,D33-H33,0)</f>
        <v>479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787</v>
      </c>
      <c r="H39" s="547">
        <f>IF(H34&gt;0,IF(D35+H34&lt;0,0,D35+H34),IF(D34-D35&lt;0,D35-D34,0))</f>
        <v>479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787</v>
      </c>
      <c r="H41" s="46">
        <f>IF(D39=0,IF(H39-H40&gt;0,H39-H40+D40,0),IF(D39-D40&lt;0,D40-D39+H40,0))</f>
        <v>479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5573</v>
      </c>
      <c r="D42" s="47">
        <f>D33+D35+D39</f>
        <v>7380</v>
      </c>
      <c r="E42" s="122" t="s">
        <v>379</v>
      </c>
      <c r="F42" s="123" t="s">
        <v>380</v>
      </c>
      <c r="G42" s="47">
        <f>G39+G33</f>
        <v>5573</v>
      </c>
      <c r="H42" s="47">
        <f>H39+H33</f>
        <v>7380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41026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4">
      <selection activeCell="D43" sqref="D43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40999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82</v>
      </c>
      <c r="D10" s="48">
        <v>359</v>
      </c>
      <c r="E10" s="124"/>
      <c r="F10" s="124"/>
    </row>
    <row r="11" spans="1:13" ht="12">
      <c r="A11" s="326" t="s">
        <v>388</v>
      </c>
      <c r="B11" s="327" t="s">
        <v>389</v>
      </c>
      <c r="C11" s="48"/>
      <c r="D11" s="48">
        <v>-367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1887</v>
      </c>
      <c r="D12" s="48">
        <v>1619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-1986</v>
      </c>
      <c r="D13" s="48">
        <v>-2224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-49</v>
      </c>
      <c r="D14" s="48">
        <v>-49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5879</v>
      </c>
      <c r="D16" s="48">
        <v>5232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-56</v>
      </c>
      <c r="D17" s="48">
        <v>-98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-2</v>
      </c>
      <c r="D18" s="48">
        <v>-4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3974</v>
      </c>
      <c r="D19" s="48">
        <v>-1334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9729</v>
      </c>
      <c r="D20" s="49">
        <f>SUM(D10:D19)</f>
        <v>3134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-64</v>
      </c>
      <c r="D22" s="48">
        <v>-172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-64</v>
      </c>
      <c r="D32" s="49">
        <f>SUM(D22:D31)</f>
        <v>-172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1829</v>
      </c>
      <c r="D36" s="48">
        <v>4376</v>
      </c>
      <c r="E36" s="124"/>
      <c r="F36" s="124"/>
    </row>
    <row r="37" spans="1:6" ht="12">
      <c r="A37" s="326" t="s">
        <v>437</v>
      </c>
      <c r="B37" s="327" t="s">
        <v>438</v>
      </c>
      <c r="C37" s="48">
        <v>-7384</v>
      </c>
      <c r="D37" s="48">
        <v>-12295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-682</v>
      </c>
      <c r="D39" s="48">
        <v>-1071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-6237</v>
      </c>
      <c r="D42" s="49">
        <f>SUM(D34:D41)</f>
        <v>-8990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3428</v>
      </c>
      <c r="D43" s="49">
        <f>D42+D32+D20</f>
        <v>-6028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2564</v>
      </c>
      <c r="D44" s="126">
        <v>18423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5992</v>
      </c>
      <c r="D45" s="49">
        <f>D44+D43</f>
        <v>12395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5992</v>
      </c>
      <c r="D46" s="50">
        <f>+D45</f>
        <v>12395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41026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6">
      <selection activeCell="L11" sqref="L11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40999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-10452</v>
      </c>
      <c r="K11" s="54"/>
      <c r="L11" s="338">
        <f>SUM(C11:K11)</f>
        <v>16089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-10452</v>
      </c>
      <c r="K15" s="55">
        <f t="shared" si="2"/>
        <v>0</v>
      </c>
      <c r="L15" s="338">
        <f t="shared" si="1"/>
        <v>16089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-787</v>
      </c>
      <c r="K16" s="54"/>
      <c r="L16" s="338">
        <f t="shared" si="1"/>
        <v>-787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-11239</v>
      </c>
      <c r="K29" s="53">
        <f t="shared" si="6"/>
        <v>0</v>
      </c>
      <c r="L29" s="338">
        <f t="shared" si="1"/>
        <v>15302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0</v>
      </c>
      <c r="J32" s="53">
        <f t="shared" si="7"/>
        <v>-11239</v>
      </c>
      <c r="K32" s="53">
        <f t="shared" si="7"/>
        <v>0</v>
      </c>
      <c r="L32" s="338">
        <f t="shared" si="1"/>
        <v>15302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41026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22">
      <selection activeCell="U33" sqref="U3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0" t="s">
        <v>383</v>
      </c>
      <c r="B2" s="601"/>
      <c r="C2" s="602" t="str">
        <f>'справка №1-БАЛАНС'!E3</f>
        <v>Ти Би Ай Кредит ЕАД</v>
      </c>
      <c r="D2" s="602"/>
      <c r="E2" s="602"/>
      <c r="F2" s="602"/>
      <c r="G2" s="602"/>
      <c r="H2" s="60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0" t="s">
        <v>4</v>
      </c>
      <c r="B3" s="601"/>
      <c r="C3" s="603">
        <f>'справка №1-БАЛАНС'!E5</f>
        <v>40999</v>
      </c>
      <c r="D3" s="603"/>
      <c r="E3" s="603"/>
      <c r="F3" s="475"/>
      <c r="G3" s="475"/>
      <c r="H3" s="475"/>
      <c r="I3" s="475"/>
      <c r="J3" s="475"/>
      <c r="K3" s="475"/>
      <c r="L3" s="475"/>
      <c r="M3" s="611" t="s">
        <v>3</v>
      </c>
      <c r="N3" s="611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2" t="s">
        <v>463</v>
      </c>
      <c r="B5" s="613"/>
      <c r="C5" s="60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6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6" t="s">
        <v>529</v>
      </c>
      <c r="R5" s="606" t="s">
        <v>530</v>
      </c>
    </row>
    <row r="6" spans="1:18" s="94" customFormat="1" ht="48">
      <c r="A6" s="614"/>
      <c r="B6" s="615"/>
      <c r="C6" s="60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7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7"/>
      <c r="R6" s="607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>
        <v>0</v>
      </c>
      <c r="E9" s="183"/>
      <c r="F9" s="183"/>
      <c r="G9" s="68">
        <f>D9+E9-F9</f>
        <v>0</v>
      </c>
      <c r="H9" s="59"/>
      <c r="I9" s="59"/>
      <c r="J9" s="68">
        <f>G9+H9-I9</f>
        <v>0</v>
      </c>
      <c r="K9" s="59">
        <v>0</v>
      </c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>
        <v>0</v>
      </c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>
        <v>0</v>
      </c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522</v>
      </c>
      <c r="E11" s="183"/>
      <c r="F11" s="183"/>
      <c r="G11" s="68">
        <f t="shared" si="2"/>
        <v>522</v>
      </c>
      <c r="H11" s="59"/>
      <c r="I11" s="59"/>
      <c r="J11" s="68">
        <f t="shared" si="3"/>
        <v>522</v>
      </c>
      <c r="K11" s="59">
        <v>512</v>
      </c>
      <c r="L11" s="59">
        <v>4</v>
      </c>
      <c r="M11" s="59"/>
      <c r="N11" s="68">
        <f t="shared" si="4"/>
        <v>516</v>
      </c>
      <c r="O11" s="59"/>
      <c r="P11" s="59"/>
      <c r="Q11" s="68">
        <f t="shared" si="0"/>
        <v>516</v>
      </c>
      <c r="R11" s="68">
        <f t="shared" si="1"/>
        <v>6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>
        <v>0</v>
      </c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>
        <v>0</v>
      </c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174</v>
      </c>
      <c r="E13" s="183"/>
      <c r="F13" s="183"/>
      <c r="G13" s="68">
        <f t="shared" si="2"/>
        <v>174</v>
      </c>
      <c r="H13" s="59"/>
      <c r="I13" s="59"/>
      <c r="J13" s="68">
        <f t="shared" si="3"/>
        <v>174</v>
      </c>
      <c r="K13" s="59">
        <v>174</v>
      </c>
      <c r="L13" s="59"/>
      <c r="M13" s="59"/>
      <c r="N13" s="68">
        <f t="shared" si="4"/>
        <v>174</v>
      </c>
      <c r="O13" s="59"/>
      <c r="P13" s="59"/>
      <c r="Q13" s="68">
        <f t="shared" si="0"/>
        <v>174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389</v>
      </c>
      <c r="E14" s="183"/>
      <c r="F14" s="183"/>
      <c r="G14" s="68">
        <f t="shared" si="2"/>
        <v>389</v>
      </c>
      <c r="H14" s="59"/>
      <c r="I14" s="59"/>
      <c r="J14" s="68">
        <f t="shared" si="3"/>
        <v>389</v>
      </c>
      <c r="K14" s="59">
        <v>259</v>
      </c>
      <c r="L14" s="59">
        <v>10</v>
      </c>
      <c r="M14" s="59"/>
      <c r="N14" s="68">
        <f t="shared" si="4"/>
        <v>269</v>
      </c>
      <c r="O14" s="59"/>
      <c r="P14" s="59"/>
      <c r="Q14" s="68">
        <f t="shared" si="0"/>
        <v>269</v>
      </c>
      <c r="R14" s="68">
        <f t="shared" si="1"/>
        <v>120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1085</v>
      </c>
      <c r="E17" s="188">
        <f>SUM(E9:E16)</f>
        <v>0</v>
      </c>
      <c r="F17" s="188">
        <f>SUM(F9:F16)</f>
        <v>0</v>
      </c>
      <c r="G17" s="68">
        <f t="shared" si="2"/>
        <v>1085</v>
      </c>
      <c r="H17" s="69">
        <f>SUM(H9:H16)</f>
        <v>0</v>
      </c>
      <c r="I17" s="69">
        <f>SUM(I9:I16)</f>
        <v>0</v>
      </c>
      <c r="J17" s="68">
        <f t="shared" si="3"/>
        <v>1085</v>
      </c>
      <c r="K17" s="69">
        <f>SUM(K9:K16)</f>
        <v>945</v>
      </c>
      <c r="L17" s="69">
        <f>SUM(L9:L16)</f>
        <v>14</v>
      </c>
      <c r="M17" s="69">
        <f>SUM(M9:M16)</f>
        <v>0</v>
      </c>
      <c r="N17" s="68">
        <f t="shared" si="4"/>
        <v>959</v>
      </c>
      <c r="O17" s="69">
        <f>SUM(O9:O16)</f>
        <v>0</v>
      </c>
      <c r="P17" s="69">
        <f>SUM(P9:P16)</f>
        <v>0</v>
      </c>
      <c r="Q17" s="68">
        <f t="shared" si="5"/>
        <v>959</v>
      </c>
      <c r="R17" s="68">
        <f t="shared" si="6"/>
        <v>126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862</v>
      </c>
      <c r="E21" s="183">
        <v>39</v>
      </c>
      <c r="F21" s="183"/>
      <c r="G21" s="68">
        <f t="shared" si="2"/>
        <v>901</v>
      </c>
      <c r="H21" s="59"/>
      <c r="I21" s="59"/>
      <c r="J21" s="68">
        <f t="shared" si="3"/>
        <v>901</v>
      </c>
      <c r="K21" s="59">
        <v>169</v>
      </c>
      <c r="L21" s="59">
        <v>31</v>
      </c>
      <c r="M21" s="59"/>
      <c r="N21" s="68">
        <f t="shared" si="4"/>
        <v>200</v>
      </c>
      <c r="O21" s="59"/>
      <c r="P21" s="59"/>
      <c r="Q21" s="68">
        <f t="shared" si="5"/>
        <v>200</v>
      </c>
      <c r="R21" s="68">
        <f t="shared" si="6"/>
        <v>701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1458</v>
      </c>
      <c r="E22" s="183">
        <v>25</v>
      </c>
      <c r="F22" s="183"/>
      <c r="G22" s="68">
        <f t="shared" si="2"/>
        <v>1483</v>
      </c>
      <c r="H22" s="59"/>
      <c r="I22" s="59"/>
      <c r="J22" s="68">
        <f t="shared" si="3"/>
        <v>1483</v>
      </c>
      <c r="K22" s="59">
        <v>1155</v>
      </c>
      <c r="L22" s="59">
        <v>66</v>
      </c>
      <c r="M22" s="59"/>
      <c r="N22" s="68">
        <f t="shared" si="4"/>
        <v>1221</v>
      </c>
      <c r="O22" s="59"/>
      <c r="P22" s="59"/>
      <c r="Q22" s="68">
        <f t="shared" si="5"/>
        <v>1221</v>
      </c>
      <c r="R22" s="68">
        <f t="shared" si="6"/>
        <v>262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>
        <v>0</v>
      </c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>
        <v>0</v>
      </c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193</v>
      </c>
      <c r="L24" s="59">
        <v>5</v>
      </c>
      <c r="M24" s="59"/>
      <c r="N24" s="68">
        <f t="shared" si="4"/>
        <v>198</v>
      </c>
      <c r="O24" s="59"/>
      <c r="P24" s="59"/>
      <c r="Q24" s="68">
        <f t="shared" si="5"/>
        <v>198</v>
      </c>
      <c r="R24" s="68">
        <f t="shared" si="6"/>
        <v>10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2528</v>
      </c>
      <c r="E25" s="184">
        <f aca="true" t="shared" si="7" ref="E25:P25">SUM(E21:E24)</f>
        <v>64</v>
      </c>
      <c r="F25" s="184">
        <f t="shared" si="7"/>
        <v>0</v>
      </c>
      <c r="G25" s="61">
        <f t="shared" si="2"/>
        <v>2592</v>
      </c>
      <c r="H25" s="60">
        <f t="shared" si="7"/>
        <v>0</v>
      </c>
      <c r="I25" s="60">
        <f t="shared" si="7"/>
        <v>0</v>
      </c>
      <c r="J25" s="61">
        <f t="shared" si="3"/>
        <v>2592</v>
      </c>
      <c r="K25" s="60">
        <f t="shared" si="7"/>
        <v>1517</v>
      </c>
      <c r="L25" s="60">
        <f t="shared" si="7"/>
        <v>102</v>
      </c>
      <c r="M25" s="60">
        <f t="shared" si="7"/>
        <v>0</v>
      </c>
      <c r="N25" s="61">
        <f t="shared" si="4"/>
        <v>1619</v>
      </c>
      <c r="O25" s="60">
        <f t="shared" si="7"/>
        <v>0</v>
      </c>
      <c r="P25" s="60">
        <f t="shared" si="7"/>
        <v>0</v>
      </c>
      <c r="Q25" s="61">
        <f t="shared" si="5"/>
        <v>1619</v>
      </c>
      <c r="R25" s="61">
        <f t="shared" si="6"/>
        <v>973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3613</v>
      </c>
      <c r="E40" s="431">
        <f>E17+E18+E19+E25+E38+E39</f>
        <v>64</v>
      </c>
      <c r="F40" s="431">
        <f aca="true" t="shared" si="13" ref="F40:R40">F17+F18+F19+F25+F38+F39</f>
        <v>0</v>
      </c>
      <c r="G40" s="431">
        <f t="shared" si="13"/>
        <v>3677</v>
      </c>
      <c r="H40" s="431">
        <f t="shared" si="13"/>
        <v>0</v>
      </c>
      <c r="I40" s="431">
        <f t="shared" si="13"/>
        <v>0</v>
      </c>
      <c r="J40" s="431">
        <f t="shared" si="13"/>
        <v>3677</v>
      </c>
      <c r="K40" s="431">
        <f t="shared" si="13"/>
        <v>2462</v>
      </c>
      <c r="L40" s="431">
        <f t="shared" si="13"/>
        <v>116</v>
      </c>
      <c r="M40" s="431">
        <f t="shared" si="13"/>
        <v>0</v>
      </c>
      <c r="N40" s="431">
        <f t="shared" si="13"/>
        <v>2578</v>
      </c>
      <c r="O40" s="431">
        <f t="shared" si="13"/>
        <v>0</v>
      </c>
      <c r="P40" s="431">
        <f t="shared" si="13"/>
        <v>0</v>
      </c>
      <c r="Q40" s="431">
        <f t="shared" si="13"/>
        <v>2578</v>
      </c>
      <c r="R40" s="431">
        <f t="shared" si="13"/>
        <v>1099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41026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A2:B2"/>
    <mergeCell ref="C2:H2"/>
    <mergeCell ref="A3:B3"/>
    <mergeCell ref="C3:E3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1">
      <selection activeCell="E105" sqref="E10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40999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6835</v>
      </c>
      <c r="D15" s="102"/>
      <c r="E15" s="114">
        <f t="shared" si="0"/>
        <v>6835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6835</v>
      </c>
      <c r="D19" s="98">
        <f>D11+D15+D16</f>
        <v>0</v>
      </c>
      <c r="E19" s="112">
        <f>E11+E15+E16</f>
        <v>6835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305</v>
      </c>
      <c r="D21" s="102"/>
      <c r="E21" s="114">
        <f t="shared" si="0"/>
        <v>305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5020</v>
      </c>
      <c r="D24" s="113">
        <f>SUM(D25:D27)</f>
        <v>5020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4733</v>
      </c>
      <c r="D25" s="102">
        <f aca="true" t="shared" si="1" ref="D25:D30">C25</f>
        <v>4733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287</v>
      </c>
      <c r="D26" s="102">
        <f t="shared" si="1"/>
        <v>287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56</v>
      </c>
      <c r="D28" s="102">
        <f t="shared" si="1"/>
        <v>56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1051</v>
      </c>
      <c r="D29" s="102">
        <f t="shared" si="1"/>
        <v>1051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83825</v>
      </c>
      <c r="D30" s="102">
        <f t="shared" si="1"/>
        <v>83825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4633</v>
      </c>
      <c r="D38" s="99">
        <f>SUM(D39:D42)</f>
        <v>4633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4633</v>
      </c>
      <c r="D42" s="102">
        <f>C42</f>
        <v>4633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94585</v>
      </c>
      <c r="D43" s="98">
        <f>D24+D28+D29+D31+D30+D32+D33+D38</f>
        <v>94585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101725</v>
      </c>
      <c r="D44" s="97">
        <f>D43+D21+D19+D9</f>
        <v>94585</v>
      </c>
      <c r="E44" s="112">
        <f>E43+E21+E19+E9</f>
        <v>7140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3406</v>
      </c>
      <c r="D52" s="97">
        <f>SUM(D53:D55)</f>
        <v>0</v>
      </c>
      <c r="E52" s="113">
        <f>C52-D52</f>
        <v>3406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3406</v>
      </c>
      <c r="D53" s="102">
        <v>0</v>
      </c>
      <c r="E53" s="113">
        <f>C53-D53</f>
        <v>3406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19455</v>
      </c>
      <c r="D56" s="97">
        <f>D57+D59</f>
        <v>0</v>
      </c>
      <c r="E56" s="113">
        <f t="shared" si="2"/>
        <v>19455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19455</v>
      </c>
      <c r="D57" s="102">
        <v>0</v>
      </c>
      <c r="E57" s="113">
        <f t="shared" si="2"/>
        <v>19455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37506</v>
      </c>
      <c r="D63" s="102"/>
      <c r="E63" s="113">
        <f t="shared" si="2"/>
        <v>37506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60367</v>
      </c>
      <c r="D66" s="97">
        <f>D52+D56+D61+D62+D63+D64</f>
        <v>0</v>
      </c>
      <c r="E66" s="113">
        <f t="shared" si="2"/>
        <v>60367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10928</v>
      </c>
      <c r="D71" s="99">
        <f>SUM(D72:D74)</f>
        <v>10928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f>'справка №1-БАЛАНС'!G62</f>
        <v>10928</v>
      </c>
      <c r="D72" s="102">
        <f>C72</f>
        <v>10928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/>
      <c r="D74" s="102">
        <f>C74</f>
        <v>0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20523</v>
      </c>
      <c r="D75" s="97">
        <f>D76+D78</f>
        <v>20523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20523</v>
      </c>
      <c r="D76" s="102">
        <f>C76</f>
        <v>20523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0</v>
      </c>
      <c r="D80" s="97">
        <f>SUM(D81:D84)</f>
        <v>0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0</v>
      </c>
      <c r="D82" s="102">
        <f>C82</f>
        <v>0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958</v>
      </c>
      <c r="D85" s="98">
        <f>SUM(D86:D90)+D94</f>
        <v>958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212</v>
      </c>
      <c r="D87" s="102">
        <f>C87</f>
        <v>212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325</v>
      </c>
      <c r="D88" s="102">
        <f>C88</f>
        <v>325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278</v>
      </c>
      <c r="D89" s="102">
        <f>C89</f>
        <v>278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143</v>
      </c>
      <c r="D94" s="102">
        <f>C94</f>
        <v>143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2284</v>
      </c>
      <c r="D95" s="102">
        <f>C95</f>
        <v>2284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34693</v>
      </c>
      <c r="D96" s="98">
        <f>D85+D80+D75+D71+D95</f>
        <v>34693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95060</v>
      </c>
      <c r="D97" s="98">
        <f>D96+D68+D66</f>
        <v>34693</v>
      </c>
      <c r="E97" s="98">
        <f>E96+E68+E66</f>
        <v>60367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217</v>
      </c>
      <c r="D104" s="102"/>
      <c r="E104" s="102">
        <v>0</v>
      </c>
      <c r="F104" s="119">
        <f>C104+D104-E104</f>
        <v>217</v>
      </c>
    </row>
    <row r="105" spans="1:16" ht="12">
      <c r="A105" s="406" t="s">
        <v>777</v>
      </c>
      <c r="B105" s="389" t="s">
        <v>778</v>
      </c>
      <c r="C105" s="97">
        <f>SUM(C102:C104)</f>
        <v>217</v>
      </c>
      <c r="D105" s="97">
        <f>SUM(D102:D104)</f>
        <v>0</v>
      </c>
      <c r="E105" s="97">
        <f>SUM(E102:E104)</f>
        <v>0</v>
      </c>
      <c r="F105" s="97">
        <f>SUM(F102:F104)</f>
        <v>217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41026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0" sqref="A30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40999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41026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K150" sqref="K15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40999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41026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IIVANOV</cp:lastModifiedBy>
  <cp:lastPrinted>2012-01-30T08:12:51Z</cp:lastPrinted>
  <dcterms:created xsi:type="dcterms:W3CDTF">2000-06-29T12:02:40Z</dcterms:created>
  <dcterms:modified xsi:type="dcterms:W3CDTF">2012-04-27T13:16:32Z</dcterms:modified>
  <cp:category/>
  <cp:version/>
  <cp:contentType/>
  <cp:contentStatus/>
</cp:coreProperties>
</file>