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66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<sst xmlns="http://schemas.openxmlformats.org/spreadsheetml/2006/main" count="1067" uniqueCount="874">
  <si>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</si>
  <si>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</si>
  <si>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</si>
  <si>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</si>
  <si>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</si>
  <si>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</si>
  <si>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</si>
  <si>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</si>
  <si>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</si>
  <si>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</si>
  <si>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</si>
  <si>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</si>
  <si>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</si>
  <si>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</si>
  <si>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</si>
  <si>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</si>
  <si>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</si>
  <si>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</si>
  <si>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</si>
  <si>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</si>
  <si>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</si>
  <si>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</si>
  <si>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</si>
  <si>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</si>
  <si>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</si>
  <si>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</si>
  <si>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</si>
  <si>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</si>
  <si>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</si>
  <si>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</si>
  <si>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</si>
  <si>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</si>
  <si>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</si>
  <si>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</si>
  <si>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</si>
  <si>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</si>
  <si>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</si>
  <si>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</si>
  <si>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</si>
  <si>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</si>
  <si>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</si>
  <si>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</si>
  <si>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</si>
  <si>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</si>
  <si>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</si>
  <si>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</si>
  <si>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</si>
  <si>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</si>
  <si>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</si>
  <si>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</si>
  <si>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</si>
  <si>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</si>
  <si>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</si>
  <si>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</si>
  <si>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</si>
  <si>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</si>
  <si>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</si>
  <si>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</si>
  <si>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</si>
  <si>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</si>
  <si>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</si>
  <si>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</si>
  <si>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</si>
  <si>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</si>
  <si>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</si>
  <si>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</si>
  <si>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</si>
  <si>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</si>
  <si>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</si>
  <si>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</si>
  <si>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</si>
  <si>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</si>
  <si>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</si>
  <si>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</si>
  <si>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</si>
  <si>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</si>
  <si>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</si>
  <si>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</si>
  <si>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</si>
  <si>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</si>
  <si>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</si>
  <si>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</si>
  <si>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</si>
  <si>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</si>
  <si>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</si>
  <si>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</si>
  <si>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</si>
  <si>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</si>
  <si>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</si>
  <si>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</si>
  <si>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</si>
  <si>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</si>
  <si>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</si>
  <si>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</si>
  <si>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</si>
  <si>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</si>
  <si>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</si>
  <si>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</si>
  <si>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</si>
  <si>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</si>
  <si>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</si>
  <si>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</si>
  <si>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</si>
  <si>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</si>
  <si>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</si>
  <si>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</si>
  <si>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</si>
  <si>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</si>
  <si>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</si>
  <si>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</si>
  <si>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</si>
  <si>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</si>
  <si>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</si>
  <si>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</si>
  <si>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</si>
  <si>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</si>
  <si>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</si>
  <si>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</si>
  <si>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</si>
  <si>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</si>
  <si>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</si>
  <si>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</si>
  <si>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</si>
  <si>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</si>
  <si>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</si>
  <si>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</si>
  <si>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</si>
  <si>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</si>
  <si>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</si>
  <si>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</si>
  <si>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</si>
  <si>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</si>
  <si>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</si>
  <si>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</si>
  <si>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</si>
  <si>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</si>
  <si>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</si>
  <si>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</si>
  <si>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</si>
  <si>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</si>
  <si>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</si>
  <si>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</si>
  <si>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</si>
  <si>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</si>
  <si>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</si>
  <si>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</si>
  <si>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</si>
  <si>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</si>
  <si>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</si>
  <si>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</si>
  <si>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</si>
  <si>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</si>
  <si>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</si>
  <si>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</si>
  <si>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</si>
  <si>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</si>
  <si>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</si>
  <si>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</si>
  <si>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</si>
  <si>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</si>
  <si>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</si>
  <si>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</si>
  <si>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</si>
  <si>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</si>
  <si>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</si>
  <si>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</si>
  <si>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</si>
  <si>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</si>
  <si>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</si>
  <si>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</si>
  <si>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</si>
  <si>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</si>
  <si>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</si>
  <si>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</si>
  <si>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</si>
  <si>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</si>
  <si>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</si>
  <si>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</si>
  <si>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</si>
  <si>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</si>
  <si>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</si>
  <si>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</si>
  <si>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</si>
  <si>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</si>
  <si>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</si>
  <si>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</si>
  <si>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</si>
  <si>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</si>
  <si>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</si>
  <si>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</si>
  <si>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</si>
  <si>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</si>
  <si>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</si>
  <si>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</si>
  <si>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</si>
  <si>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</si>
  <si>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</si>
  <si>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</si>
  <si>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</si>
  <si>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</si>
  <si>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</si>
  <si>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</si>
  <si>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</si>
  <si>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</si>
  <si>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</si>
  <si>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</si>
  <si>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</si>
  <si>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</si>
  <si>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</si>
  <si>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</si>
  <si>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</si>
  <si>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</si>
  <si>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</si>
  <si>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</si>
  <si>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</si>
  <si>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</si>
  <si>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</si>
  <si>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</si>
  <si>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</si>
  <si>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</si>
  <si>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</si>
  <si>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</si>
  <si>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</si>
  <si>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</si>
  <si>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</si>
  <si>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</si>
  <si>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</si>
  <si>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</si>
  <si>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</si>
  <si>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</si>
  <si>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</si>
  <si>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</si>
  <si>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</si>
  <si>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</si>
  <si>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</si>
  <si>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</si>
  <si>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</si>
  <si>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</si>
  <si>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</si>
  <si>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</si>
  <si>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</si>
  <si>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</si>
  <si>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</si>
  <si>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</si>
  <si>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</si>
  <si>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</si>
  <si>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</si>
  <si>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</si>
  <si>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</si>
  <si>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</si>
  <si>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</si>
  <si>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</si>
  <si>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</si>
  <si>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</si>
  <si>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</si>
  <si>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</si>
  <si>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</si>
  <si>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</si>
  <si>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</si>
  <si>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</si>
  <si>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</si>
  <si>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</si>
  <si>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</si>
  <si>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</si>
  <si>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</si>
  <si>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</si>
  <si>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</si>
  <si>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</si>
  <si>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</si>
  <si>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</si>
  <si>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</si>
  <si>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</si>
  <si>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</si>
  <si>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</si>
  <si>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</si>
  <si>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</si>
  <si>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</si>
  <si>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</si>
  <si>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</si>
  <si>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</si>
  <si>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</si>
  <si>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</si>
  <si>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</si>
  <si>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</si>
  <si>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</si>
  <si>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</si>
  <si>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</si>
  <si>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</si>
  <si>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</si>
  <si>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</si>
  <si>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</si>
  <si>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</si>
  <si>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</si>
  <si>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</si>
  <si>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</si>
  <si>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</si>
  <si>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</si>
  <si>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</si>
  <si>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</si>
  <si>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</si>
  <si>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</si>
  <si>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</si>
  <si>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</si>
  <si>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</si>
  <si>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</si>
  <si>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</si>
  <si>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</si>
  <si>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</si>
  <si>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</si>
  <si>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</si>
  <si>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</si>
  <si>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</si>
  <si>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</si>
  <si>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</si>
  <si>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</si>
  <si>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</si>
  <si>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</si>
  <si>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</si>
  <si>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</si>
  <si>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</si>
  <si>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</si>
  <si>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</si>
  <si>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</si>
  <si>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</si>
  <si>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</si>
  <si>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</si>
  <si>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</si>
  <si>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</si>
  <si>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</si>
  <si>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</si>
  <si>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</si>
  <si>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</si>
  <si>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</si>
  <si>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</si>
  <si>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</si>
  <si>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</si>
  <si>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</si>
  <si>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</si>
  <si>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</si>
  <si>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</si>
  <si>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</si>
  <si>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</si>
  <si>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</si>
  <si>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</si>
  <si>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</si>
  <si>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</si>
  <si>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</si>
  <si>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</si>
  <si>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</si>
  <si>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</si>
  <si>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</si>
  <si>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</si>
  <si>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</si>
  <si>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</si>
  <si>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</si>
  <si>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</si>
  <si>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</si>
  <si>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</si>
  <si>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</si>
  <si>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</si>
  <si>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</si>
  <si>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</si>
  <si>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</si>
  <si>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</si>
  <si>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</si>
  <si>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</si>
  <si>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</si>
  <si>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</si>
  <si>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</si>
  <si>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</si>
  <si>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</si>
  <si>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</si>
  <si>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</si>
  <si>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</si>
  <si>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</si>
  <si>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</si>
  <si>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</si>
  <si>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</si>
  <si>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</si>
  <si>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</si>
  <si>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</si>
  <si>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</si>
  <si>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</si>
  <si>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</si>
  <si>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</si>
  <si>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</si>
  <si>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</si>
  <si>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</si>
  <si>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</si>
  <si>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</si>
  <si>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</si>
  <si>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</si>
  <si>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</si>
  <si>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</si>
  <si>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</si>
  <si>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</si>
  <si>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</si>
  <si>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</si>
  <si>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</si>
  <si>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</si>
  <si>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</si>
  <si>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</si>
  <si>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</si>
  <si>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</si>
  <si>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</si>
  <si>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</si>
  <si>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</si>
  <si>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</si>
  <si>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</si>
  <si>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</si>
  <si>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</si>
  <si>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</si>
  <si>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</si>
  <si>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</si>
  <si>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</si>
  <si>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</si>
  <si>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</si>
  <si>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</si>
  <si>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</si>
  <si>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</si>
  <si>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</si>
  <si>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</si>
  <si>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</si>
  <si>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</si>
  <si>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</si>
  <si>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</si>
  <si>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</si>
  <si>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</si>
  <si>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</si>
  <si>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</si>
  <si>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</si>
  <si>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</si>
  <si>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</si>
  <si>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</si>
  <si>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</si>
  <si>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</si>
  <si>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</si>
  <si>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</si>
  <si>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</si>
  <si>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</si>
  <si>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</si>
  <si>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</si>
  <si>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</si>
  <si>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</si>
  <si>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</si>
  <si>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</si>
  <si>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</si>
  <si>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</si>
  <si>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</si>
  <si>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</si>
  <si>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</si>
  <si>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</si>
  <si>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</si>
  <si>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</si>
  <si>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</si>
  <si>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</si>
  <si>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</si>
  <si>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</si>
  <si>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</si>
  <si>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</si>
  <si>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</si>
  <si>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</si>
  <si>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</si>
  <si>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</si>
  <si>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</si>
  <si>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</si>
  <si>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</si>
  <si>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</si>
  <si>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</si>
  <si>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</si>
  <si>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</si>
  <si>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</si>
  <si>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</si>
  <si>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</si>
  <si>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</si>
  <si>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</si>
  <si>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</si>
  <si>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</si>
  <si>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</si>
  <si>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</si>
  <si>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</si>
  <si>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</si>
  <si>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</si>
  <si>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</si>
  <si>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</si>
  <si>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</si>
  <si>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</si>
  <si>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</si>
  <si>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</si>
  <si>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</si>
  <si>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</si>
  <si>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</si>
  <si>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</si>
  <si>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</si>
  <si>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</si>
  <si>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</si>
  <si>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</si>
  <si>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</si>
  <si>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</si>
  <si>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</si>
  <si>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</si>
  <si>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</si>
  <si>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</si>
  <si>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</si>
  <si>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</si>
  <si>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</si>
  <si>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</si>
  <si>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</si>
  <si>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</si>
  <si>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</si>
  <si>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</si>
  <si>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</si>
  <si>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</si>
  <si>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</si>
  <si>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</si>
  <si>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</si>
  <si>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</si>
  <si>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</si>
  <si>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</si>
  <si>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</si>
  <si>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</si>
  <si>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</si>
  <si>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</si>
  <si>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</si>
  <si>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</si>
  <si>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</si>
  <si>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</si>
  <si>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</si>
  <si>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</si>
  <si>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</si>
  <si>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</si>
  <si>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</si>
  <si>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</si>
  <si>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</si>
  <si>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</si>
  <si>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</si>
  <si>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</si>
  <si>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</si>
  <si>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</si>
  <si>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</si>
  <si>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</si>
  <si>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</si>
  <si>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</si>
  <si>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</si>
  <si>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</si>
  <si>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</si>
  <si>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</si>
  <si>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</si>
  <si>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</si>
  <si>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</si>
  <si>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</si>
  <si>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</si>
  <si>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</si>
  <si>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</si>
  <si>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</si>
  <si>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</si>
  <si>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</si>
  <si>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</si>
  <si>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</si>
  <si>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</si>
  <si>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</si>
  <si>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</si>
  <si>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</si>
  <si>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</si>
  <si>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</si>
  <si>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</si>
  <si>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</si>
  <si>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</si>
  <si>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</si>
  <si>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</si>
  <si>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</si>
  <si>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</si>
  <si>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</si>
  <si>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</si>
  <si>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</si>
  <si>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</si>
  <si>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</si>
  <si>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</si>
  <si>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</si>
  <si>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</si>
  <si>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</si>
  <si>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</si>
  <si>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</si>
  <si>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</si>
  <si>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</si>
  <si>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</si>
  <si>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</si>
  <si>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</si>
  <si>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</si>
  <si>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</si>
  <si>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</si>
  <si>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</si>
  <si>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</si>
  <si>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</si>
  <si>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</si>
  <si>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</si>
  <si>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</si>
  <si>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</si>
  <si>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</si>
  <si>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</si>
  <si>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</si>
  <si>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</si>
  <si>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</si>
  <si>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</si>
  <si>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</si>
  <si>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</si>
  <si>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</si>
  <si>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</si>
  <si>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</si>
  <si>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</si>
  <si>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</si>
  <si>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</si>
  <si>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</si>
  <si>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</si>
  <si>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</si>
  <si>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</si>
  <si>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</si>
  <si>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</si>
  <si>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</si>
  <si>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</si>
  <si>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</si>
  <si>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</si>
  <si>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</si>
  <si>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</si>
  <si>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</si>
  <si>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</si>
  <si>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</si>
  <si>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</si>
  <si>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</si>
  <si>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</si>
  <si>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</si>
  <si>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</si>
  <si>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</si>
  <si>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</si>
  <si>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</si>
  <si>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</si>
  <si>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</si>
  <si>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</si>
  <si>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</si>
  <si>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</si>
  <si>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</si>
  <si>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</si>
  <si>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</si>
  <si>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</si>
  <si>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</si>
  <si>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</si>
  <si>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</si>
  <si>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</si>
  <si>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</si>
  <si>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</si>
  <si>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</si>
  <si>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</si>
  <si>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</si>
  <si>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</si>
  <si>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</si>
  <si>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</si>
  <si>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</si>
  <si>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</si>
  <si>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</si>
  <si>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</si>
  <si>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</si>
  <si>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</si>
  <si>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</si>
  <si>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</si>
  <si>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</si>
  <si>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</si>
  <si>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</si>
  <si>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</si>
  <si>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</si>
  <si>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</si>
  <si>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</si>
  <si>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</si>
  <si>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</si>
  <si>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</si>
  <si>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</si>
  <si>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</si>
  <si>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</si>
  <si>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</si>
  <si>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</si>
  <si>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</si>
  <si>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</si>
  <si>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</si>
  <si>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</si>
  <si>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</si>
  <si>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</si>
  <si>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</si>
  <si>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</si>
  <si>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</si>
  <si>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</si>
  <si>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</si>
  <si>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</si>
  <si>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</si>
  <si>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</si>
  <si>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</si>
  <si>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</si>
  <si>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</si>
  <si>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</si>
  <si>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</si>
  <si>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</si>
  <si>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</si>
  <si>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</si>
  <si>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</si>
  <si>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</si>
  <si>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</si>
  <si>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</si>
  <si>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</si>
  <si>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</si>
  <si>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</si>
  <si>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</si>
  <si>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</si>
  <si>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</si>
  <si>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</si>
  <si>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</si>
  <si>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</si>
  <si>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</si>
  <si>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</si>
  <si>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</si>
  <si>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</si>
  <si>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</si>
  <si>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</si>
  <si>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</si>
  <si>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</si>
  <si>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</si>
  <si>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</si>
  <si>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</si>
  <si>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</si>
  <si>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</si>
  <si>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</si>
  <si>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</si>
  <si>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</si>
  <si>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</si>
  <si>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</si>
  <si>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</si>
  <si>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</si>
  <si>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</si>
  <si>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</si>
  <si>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</si>
  <si>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</si>
  <si>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</si>
  <si>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</si>
  <si>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</si>
  <si>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</si>
  <si>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</si>
  <si>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</si>
  <si>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</si>
  <si>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</si>
  <si>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</si>
  <si>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</si>
  <si>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</si>
  <si>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</si>
  <si>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</si>
  <si>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</si>
  <si>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</si>
  <si>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</si>
  <si>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</si>
  <si>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</si>
  <si>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</si>
  <si>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</si>
  <si>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</si>
  <si>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</si>
  <si>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</si>
  <si>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</si>
  <si>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</si>
  <si>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</si>
  <si>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</si>
  <si>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</si>
  <si>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</si>
  <si>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</si>
  <si>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</si>
  <si>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</si>
  <si>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</si>
  <si>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</si>
  <si>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</si>
  <si>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</si>
  <si>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</si>
  <si>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</si>
  <si>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</si>
  <si>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</si>
  <si>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</si>
  <si>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</si>
  <si>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</si>
  <si>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</si>
  <si>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</si>
  <si>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</si>
  <si>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</si>
  <si>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</si>
  <si>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</si>
  <si>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</si>
  <si>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</si>
  <si>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</si>
  <si>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</si>
  <si>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</si>
  <si>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</si>
  <si>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</si>
  <si>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</si>
  <si>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</si>
  <si>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</si>
  <si>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</si>
  <si>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</si>
  <si>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</si>
  <si>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</si>
  <si>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</si>
  <si>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</si>
  <si>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</si>
  <si>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</si>
  <si>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</si>
  <si>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</si>
  <si>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</si>
  <si>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</si>
  <si>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</si>
  <si>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</si>
  <si>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</si>
  <si>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</si>
  <si>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</si>
  <si>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</si>
  <si>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</si>
  <si>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</si>
  <si>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</si>
  <si>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</si>
  <si>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</si>
  <si>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</si>
  <si>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</si>
  <si>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</si>
  <si>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</si>
  <si>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</si>
  <si>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</si>
  <si>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</si>
  <si>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</si>
  <si>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</si>
  <si>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</si>
  <si>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</si>
  <si>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</si>
  <si>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</si>
  <si>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</si>
  <si>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</si>
  <si>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</si>
  <si>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</si>
  <si>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</si>
  <si>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</si>
  <si>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</si>
  <si>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</si>
  <si>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</si>
  <si>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</si>
  <si>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</si>
  <si>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</si>
  <si>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</si>
  <si>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</si>
  <si>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</si>
  <si>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</si>
  <si>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</si>
  <si>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</si>
  <si>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</si>
  <si>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</si>
  <si>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</si>
  <si>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</si>
  <si>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</si>
  <si>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</si>
  <si>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</si>
  <si>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</si>
  <si>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</si>
  <si>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</si>
  <si>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</si>
  <si>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</si>
  <si>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</si>
  <si>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</si>
  <si>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</si>
  <si>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</si>
  <si>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</si>
  <si>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съставяне:15.07.2014</t>
  </si>
  <si>
    <t>Дата на съставяне: 16.10.2014</t>
  </si>
  <si>
    <t xml:space="preserve">Дата на съставяне:15.10.2014                                      </t>
  </si>
  <si>
    <t xml:space="preserve">Дата  на съставяне: 16.10.2014                                                                                                                   </t>
  </si>
  <si>
    <t xml:space="preserve">Дата на съставяне: 16.10.2014                 </t>
  </si>
  <si>
    <t>Дата на съставяне:16.10.2014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</si>
</sst>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2">
      <selection activeCell="C100" sqref="C100:E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814244008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>
        <v>1420</v>
      </c>
    </row>
    <row r="5" spans="1:8" ht="15">
      <c r="A5" s="580" t="s">
        <v>5</v>
      </c>
      <c r="B5" s="581"/>
      <c r="C5" s="581"/>
      <c r="D5" s="581"/>
      <c r="E5" s="505">
        <v>41912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647</v>
      </c>
      <c r="D12" s="151">
        <v>669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1187</v>
      </c>
      <c r="D13" s="151">
        <v>1312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312</v>
      </c>
      <c r="D14" s="151">
        <v>329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53</v>
      </c>
      <c r="D15" s="151">
        <v>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</v>
      </c>
      <c r="D17" s="151"/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34</v>
      </c>
      <c r="D18" s="151">
        <v>40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2335</v>
      </c>
      <c r="D19" s="155">
        <f>SUM(D11:D18)</f>
        <v>2511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320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320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697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615</v>
      </c>
      <c r="H27" s="154">
        <f>SUM(H28:H30)</f>
        <v>612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615</v>
      </c>
      <c r="H28" s="152">
        <v>612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527</v>
      </c>
      <c r="H31" s="152">
        <v>900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1142</v>
      </c>
      <c r="H33" s="154">
        <f>H27+H31+H32</f>
        <v>1512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5039</v>
      </c>
      <c r="H36" s="154">
        <f>H25+H17+H33</f>
        <v>5409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2335</v>
      </c>
      <c r="D55" s="155">
        <f>D19+D20+D21+D27+D32+D45+D51+D53+D54</f>
        <v>2511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769</v>
      </c>
      <c r="D58" s="151">
        <v>616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214</v>
      </c>
      <c r="D59" s="151">
        <v>373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160</v>
      </c>
      <c r="H61" s="154">
        <f>SUM(H62:H68)</f>
        <v>131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</v>
      </c>
      <c r="H62" s="152">
        <v>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983</v>
      </c>
      <c r="D64" s="155">
        <f>SUM(D58:D63)</f>
        <v>990</v>
      </c>
      <c r="E64" s="237" t="s">
        <v>200</v>
      </c>
      <c r="F64" s="242" t="s">
        <v>201</v>
      </c>
      <c r="G64" s="152">
        <v>37</v>
      </c>
      <c r="H64" s="152">
        <v>47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38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629</v>
      </c>
      <c r="D68" s="151">
        <v>406</v>
      </c>
      <c r="E68" s="237" t="s">
        <v>213</v>
      </c>
      <c r="F68" s="242" t="s">
        <v>214</v>
      </c>
      <c r="G68" s="152">
        <v>65</v>
      </c>
      <c r="H68" s="152">
        <v>65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43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7</v>
      </c>
      <c r="E71" s="253" t="s">
        <v>46</v>
      </c>
      <c r="F71" s="273" t="s">
        <v>224</v>
      </c>
      <c r="G71" s="161">
        <f>G59+G60+G61+G69+G70</f>
        <v>203</v>
      </c>
      <c r="H71" s="161">
        <f>H59+H60+H61+H69+H70</f>
        <v>150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629</v>
      </c>
      <c r="D75" s="155">
        <f>SUM(D67:D74)</f>
        <v>413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203</v>
      </c>
      <c r="H79" s="162">
        <f>H71+H74+H75+H76</f>
        <v>150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1256</v>
      </c>
      <c r="D88" s="151">
        <v>1634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1272</v>
      </c>
      <c r="D91" s="155">
        <f>SUM(D87:D90)</f>
        <v>1637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23</v>
      </c>
      <c r="D92" s="151">
        <v>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2907</v>
      </c>
      <c r="D93" s="155">
        <f>D64+D75+D84+D91+D92</f>
        <v>3048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5242</v>
      </c>
      <c r="D94" s="164">
        <f>D93+D55</f>
        <v>5559</v>
      </c>
      <c r="E94" s="449" t="s">
        <v>270</v>
      </c>
      <c r="F94" s="289" t="s">
        <v>271</v>
      </c>
      <c r="G94" s="165">
        <f>G36+G39+G55+G79</f>
        <v>5242</v>
      </c>
      <c r="H94" s="165">
        <f>H36+H39+H55+H79</f>
        <v>5559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860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Слънчо АД</v>
      </c>
      <c r="C2" s="589"/>
      <c r="D2" s="589"/>
      <c r="E2" s="589"/>
      <c r="F2" s="576" t="s">
        <v>2</v>
      </c>
      <c r="G2" s="576"/>
      <c r="H2" s="526">
        <f>'справка №1-БАЛАНС'!H3</f>
        <v>814244008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90">
        <f>'справка №1-БАЛАНС'!E5</f>
        <v>41912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1370</v>
      </c>
      <c r="D9" s="46">
        <v>1492</v>
      </c>
      <c r="E9" s="298" t="s">
        <v>284</v>
      </c>
      <c r="F9" s="549" t="s">
        <v>285</v>
      </c>
      <c r="G9" s="550">
        <v>2909</v>
      </c>
      <c r="H9" s="550">
        <v>3122</v>
      </c>
    </row>
    <row r="10" spans="1:8" ht="12">
      <c r="A10" s="298" t="s">
        <v>286</v>
      </c>
      <c r="B10" s="299" t="s">
        <v>287</v>
      </c>
      <c r="C10" s="46">
        <v>163</v>
      </c>
      <c r="D10" s="46">
        <v>148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228</v>
      </c>
      <c r="D11" s="46">
        <v>218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401</v>
      </c>
      <c r="D12" s="46">
        <v>429</v>
      </c>
      <c r="E12" s="300" t="s">
        <v>78</v>
      </c>
      <c r="F12" s="549" t="s">
        <v>296</v>
      </c>
      <c r="G12" s="550">
        <v>13</v>
      </c>
      <c r="H12" s="550">
        <v>15</v>
      </c>
    </row>
    <row r="13" spans="1:18" ht="12">
      <c r="A13" s="298" t="s">
        <v>297</v>
      </c>
      <c r="B13" s="299" t="s">
        <v>298</v>
      </c>
      <c r="C13" s="46">
        <v>73</v>
      </c>
      <c r="D13" s="46">
        <v>78</v>
      </c>
      <c r="E13" s="301" t="s">
        <v>51</v>
      </c>
      <c r="F13" s="551" t="s">
        <v>299</v>
      </c>
      <c r="G13" s="548">
        <f>SUM(G9:G12)</f>
        <v>2922</v>
      </c>
      <c r="H13" s="548">
        <f>SUM(H9:H12)</f>
        <v>3137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124</v>
      </c>
      <c r="D15" s="47">
        <v>13</v>
      </c>
      <c r="E15" s="296" t="s">
        <v>304</v>
      </c>
      <c r="F15" s="554" t="s">
        <v>305</v>
      </c>
      <c r="G15" s="550">
        <v>3</v>
      </c>
      <c r="H15" s="550">
        <v>47</v>
      </c>
    </row>
    <row r="16" spans="1:8" ht="12">
      <c r="A16" s="298" t="s">
        <v>306</v>
      </c>
      <c r="B16" s="299" t="s">
        <v>307</v>
      </c>
      <c r="C16" s="47">
        <v>14</v>
      </c>
      <c r="D16" s="47">
        <v>26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2374</v>
      </c>
      <c r="D19" s="49">
        <f>SUM(D9:D15)+D16</f>
        <v>2406</v>
      </c>
      <c r="E19" s="304" t="s">
        <v>316</v>
      </c>
      <c r="F19" s="552" t="s">
        <v>317</v>
      </c>
      <c r="G19" s="550">
        <v>36</v>
      </c>
      <c r="H19" s="550">
        <v>42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1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37</v>
      </c>
      <c r="H24" s="548">
        <f>SUM(H19:H23)</f>
        <v>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2377</v>
      </c>
      <c r="D28" s="50">
        <f>D26+D19</f>
        <v>2409</v>
      </c>
      <c r="E28" s="127" t="s">
        <v>338</v>
      </c>
      <c r="F28" s="554" t="s">
        <v>339</v>
      </c>
      <c r="G28" s="548">
        <f>G13+G15+G24</f>
        <v>2962</v>
      </c>
      <c r="H28" s="548">
        <f>H13+H15+H24</f>
        <v>3226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585</v>
      </c>
      <c r="D30" s="50">
        <f>IF((H28-D28)&gt;0,H28-D28,0)</f>
        <v>817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2377</v>
      </c>
      <c r="D33" s="49">
        <f>D28-D31+D32</f>
        <v>2409</v>
      </c>
      <c r="E33" s="127" t="s">
        <v>352</v>
      </c>
      <c r="F33" s="554" t="s">
        <v>353</v>
      </c>
      <c r="G33" s="53">
        <f>G32-G31+G28</f>
        <v>2962</v>
      </c>
      <c r="H33" s="53">
        <f>H32-H31+H28</f>
        <v>3226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585</v>
      </c>
      <c r="D34" s="50">
        <f>IF((H33-D33)&gt;0,H33-D33,0)</f>
        <v>817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58</v>
      </c>
      <c r="D35" s="49">
        <f>D36+D37+D38</f>
        <v>82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58</v>
      </c>
      <c r="D36" s="46">
        <v>82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527</v>
      </c>
      <c r="D39" s="460">
        <f>+IF((H33-D33-D35)&gt;0,H33-D33-D35,0)</f>
        <v>735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527</v>
      </c>
      <c r="D41" s="52">
        <f>IF(H39=0,IF(D39-D40&gt;0,D39-D40+H40,0),IF(H39-H40&lt;0,H40-H39+D39,0))</f>
        <v>735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2962</v>
      </c>
      <c r="D42" s="53">
        <f>D33+D35+D39</f>
        <v>3226</v>
      </c>
      <c r="E42" s="128" t="s">
        <v>379</v>
      </c>
      <c r="F42" s="129" t="s">
        <v>380</v>
      </c>
      <c r="G42" s="53">
        <f>G39+G33</f>
        <v>2962</v>
      </c>
      <c r="H42" s="53">
        <f>H39+H33</f>
        <v>3226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41928</v>
      </c>
      <c r="C48" s="427" t="s">
        <v>381</v>
      </c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41912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3283</v>
      </c>
      <c r="D10" s="54">
        <v>3694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-1874</v>
      </c>
      <c r="D11" s="54">
        <v>-1601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-399</v>
      </c>
      <c r="D13" s="54">
        <v>-378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-407</v>
      </c>
      <c r="D14" s="54">
        <v>-469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-67</v>
      </c>
      <c r="D15" s="54">
        <v>-55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36</v>
      </c>
      <c r="D16" s="54">
        <v>41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570</v>
      </c>
      <c r="D20" s="55">
        <f>SUM(D10:D19)</f>
        <v>1229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-50</v>
      </c>
      <c r="D22" s="54">
        <v>-78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-50</v>
      </c>
      <c r="D32" s="55">
        <f>SUM(D22:D31)</f>
        <v>-78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-885</v>
      </c>
      <c r="D40" s="54">
        <v>-1102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-885</v>
      </c>
      <c r="D42" s="55">
        <f>SUM(D34:D41)</f>
        <v>-1102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-365</v>
      </c>
      <c r="D43" s="55">
        <f>D42+D32+D20</f>
        <v>49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1637</v>
      </c>
      <c r="D44" s="132">
        <v>1346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1272</v>
      </c>
      <c r="D45" s="55">
        <f>D44+D43</f>
        <v>1395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1272</v>
      </c>
      <c r="D46" s="56">
        <v>1395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 t="s">
        <v>862</v>
      </c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8" t="s">
        <v>863</v>
      </c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41912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320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1512</v>
      </c>
      <c r="J11" s="58">
        <f>'справка №1-БАЛАНС'!H29+'справка №1-БАЛАНС'!H32</f>
        <v>0</v>
      </c>
      <c r="K11" s="60"/>
      <c r="L11" s="344">
        <f>SUM(C11:K11)</f>
        <v>5409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320</v>
      </c>
      <c r="G15" s="61">
        <f t="shared" si="2"/>
        <v>0</v>
      </c>
      <c r="H15" s="61">
        <f t="shared" si="2"/>
        <v>0</v>
      </c>
      <c r="I15" s="61">
        <f t="shared" si="2"/>
        <v>1512</v>
      </c>
      <c r="J15" s="61">
        <f t="shared" si="2"/>
        <v>0</v>
      </c>
      <c r="K15" s="61">
        <f t="shared" si="2"/>
        <v>0</v>
      </c>
      <c r="L15" s="344">
        <f t="shared" si="1"/>
        <v>5409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527</v>
      </c>
      <c r="J16" s="345">
        <f>+'справка №1-БАЛАНС'!G32</f>
        <v>0</v>
      </c>
      <c r="K16" s="60"/>
      <c r="L16" s="344">
        <f t="shared" si="1"/>
        <v>527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-897</v>
      </c>
      <c r="J17" s="62">
        <f>J18+J19</f>
        <v>0</v>
      </c>
      <c r="K17" s="62">
        <f t="shared" si="3"/>
        <v>0</v>
      </c>
      <c r="L17" s="344">
        <f t="shared" si="1"/>
        <v>-897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-897</v>
      </c>
      <c r="J18" s="60"/>
      <c r="K18" s="60"/>
      <c r="L18" s="344">
        <f t="shared" si="1"/>
        <v>-897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1142</v>
      </c>
      <c r="J29" s="59">
        <f t="shared" si="6"/>
        <v>0</v>
      </c>
      <c r="K29" s="59">
        <f t="shared" si="6"/>
        <v>0</v>
      </c>
      <c r="L29" s="344">
        <f t="shared" si="1"/>
        <v>5039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1142</v>
      </c>
      <c r="J32" s="59">
        <f t="shared" si="7"/>
        <v>0</v>
      </c>
      <c r="K32" s="59">
        <f t="shared" si="7"/>
        <v>0</v>
      </c>
      <c r="L32" s="344">
        <f t="shared" si="1"/>
        <v>5039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4">
      <selection activeCell="G15" sqref="G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Слънчо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41912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1113</v>
      </c>
      <c r="E10" s="189">
        <v>12</v>
      </c>
      <c r="F10" s="189"/>
      <c r="G10" s="74">
        <f aca="true" t="shared" si="2" ref="G10:G39">D10+E10-F10</f>
        <v>1125</v>
      </c>
      <c r="H10" s="65"/>
      <c r="I10" s="65"/>
      <c r="J10" s="74">
        <f aca="true" t="shared" si="3" ref="J10:J39">G10+H10-I10</f>
        <v>1125</v>
      </c>
      <c r="K10" s="65">
        <v>444</v>
      </c>
      <c r="L10" s="65">
        <v>34</v>
      </c>
      <c r="M10" s="65"/>
      <c r="N10" s="74">
        <f aca="true" t="shared" si="4" ref="N10:N39">K10+L10-M10</f>
        <v>478</v>
      </c>
      <c r="O10" s="65"/>
      <c r="P10" s="65"/>
      <c r="Q10" s="74">
        <f t="shared" si="0"/>
        <v>478</v>
      </c>
      <c r="R10" s="74">
        <f t="shared" si="1"/>
        <v>647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2890</v>
      </c>
      <c r="E11" s="189">
        <v>35</v>
      </c>
      <c r="F11" s="189"/>
      <c r="G11" s="74">
        <f t="shared" si="2"/>
        <v>2925</v>
      </c>
      <c r="H11" s="65"/>
      <c r="I11" s="65"/>
      <c r="J11" s="74">
        <f t="shared" si="3"/>
        <v>2925</v>
      </c>
      <c r="K11" s="65">
        <v>1578</v>
      </c>
      <c r="L11" s="65">
        <v>160</v>
      </c>
      <c r="M11" s="65"/>
      <c r="N11" s="74">
        <f t="shared" si="4"/>
        <v>1738</v>
      </c>
      <c r="O11" s="65"/>
      <c r="P11" s="65"/>
      <c r="Q11" s="74">
        <f t="shared" si="0"/>
        <v>1738</v>
      </c>
      <c r="R11" s="74">
        <f t="shared" si="1"/>
        <v>1187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560</v>
      </c>
      <c r="E12" s="189"/>
      <c r="F12" s="189"/>
      <c r="G12" s="74">
        <f t="shared" si="2"/>
        <v>560</v>
      </c>
      <c r="H12" s="65"/>
      <c r="I12" s="65"/>
      <c r="J12" s="74">
        <f t="shared" si="3"/>
        <v>560</v>
      </c>
      <c r="K12" s="65">
        <v>231</v>
      </c>
      <c r="L12" s="65">
        <v>17</v>
      </c>
      <c r="M12" s="65"/>
      <c r="N12" s="74">
        <f t="shared" si="4"/>
        <v>248</v>
      </c>
      <c r="O12" s="65"/>
      <c r="P12" s="65"/>
      <c r="Q12" s="74">
        <f t="shared" si="0"/>
        <v>248</v>
      </c>
      <c r="R12" s="74">
        <f t="shared" si="1"/>
        <v>312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264</v>
      </c>
      <c r="E13" s="189"/>
      <c r="F13" s="189"/>
      <c r="G13" s="74">
        <f t="shared" si="2"/>
        <v>264</v>
      </c>
      <c r="H13" s="65"/>
      <c r="I13" s="65"/>
      <c r="J13" s="74">
        <f t="shared" si="3"/>
        <v>264</v>
      </c>
      <c r="K13" s="65">
        <v>201</v>
      </c>
      <c r="L13" s="65">
        <v>10</v>
      </c>
      <c r="M13" s="65"/>
      <c r="N13" s="74">
        <f t="shared" si="4"/>
        <v>211</v>
      </c>
      <c r="O13" s="65"/>
      <c r="P13" s="65"/>
      <c r="Q13" s="74">
        <f t="shared" si="0"/>
        <v>211</v>
      </c>
      <c r="R13" s="74">
        <f t="shared" si="1"/>
        <v>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>
        <v>23</v>
      </c>
      <c r="F15" s="457">
        <v>19</v>
      </c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112</v>
      </c>
      <c r="E16" s="189">
        <v>1</v>
      </c>
      <c r="F16" s="189"/>
      <c r="G16" s="74">
        <f t="shared" si="2"/>
        <v>113</v>
      </c>
      <c r="H16" s="65"/>
      <c r="I16" s="65"/>
      <c r="J16" s="74">
        <f t="shared" si="3"/>
        <v>113</v>
      </c>
      <c r="K16" s="65">
        <v>72</v>
      </c>
      <c r="L16" s="65">
        <v>7</v>
      </c>
      <c r="M16" s="65"/>
      <c r="N16" s="74">
        <f t="shared" si="4"/>
        <v>79</v>
      </c>
      <c r="O16" s="65"/>
      <c r="P16" s="65"/>
      <c r="Q16" s="74">
        <f aca="true" t="shared" si="5" ref="Q16:Q25">N16+O16-P16</f>
        <v>79</v>
      </c>
      <c r="R16" s="74">
        <f aca="true" t="shared" si="6" ref="R16:R25">J16-Q16</f>
        <v>34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5037</v>
      </c>
      <c r="E17" s="194">
        <f>SUM(E9:E16)</f>
        <v>71</v>
      </c>
      <c r="F17" s="194">
        <f>SUM(F9:F16)</f>
        <v>19</v>
      </c>
      <c r="G17" s="74">
        <f t="shared" si="2"/>
        <v>5089</v>
      </c>
      <c r="H17" s="75">
        <f>SUM(H9:H16)</f>
        <v>0</v>
      </c>
      <c r="I17" s="75">
        <f>SUM(I9:I16)</f>
        <v>0</v>
      </c>
      <c r="J17" s="74">
        <f t="shared" si="3"/>
        <v>5089</v>
      </c>
      <c r="K17" s="75">
        <f>SUM(K9:K16)</f>
        <v>2526</v>
      </c>
      <c r="L17" s="75">
        <f>SUM(L9:L16)</f>
        <v>228</v>
      </c>
      <c r="M17" s="75">
        <f>SUM(M9:M16)</f>
        <v>0</v>
      </c>
      <c r="N17" s="74">
        <f t="shared" si="4"/>
        <v>2754</v>
      </c>
      <c r="O17" s="75">
        <f>SUM(O9:O16)</f>
        <v>0</v>
      </c>
      <c r="P17" s="75">
        <f>SUM(P9:P16)</f>
        <v>0</v>
      </c>
      <c r="Q17" s="74">
        <f t="shared" si="5"/>
        <v>2754</v>
      </c>
      <c r="R17" s="74">
        <f t="shared" si="6"/>
        <v>2335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5042</v>
      </c>
      <c r="E40" s="438">
        <f>E17+E18+E19+E25+E38+E39</f>
        <v>71</v>
      </c>
      <c r="F40" s="438">
        <f aca="true" t="shared" si="13" ref="F40:R40">F17+F18+F19+F25+F38+F39</f>
        <v>19</v>
      </c>
      <c r="G40" s="438">
        <f t="shared" si="13"/>
        <v>5094</v>
      </c>
      <c r="H40" s="438">
        <f t="shared" si="13"/>
        <v>0</v>
      </c>
      <c r="I40" s="438">
        <f t="shared" si="13"/>
        <v>0</v>
      </c>
      <c r="J40" s="438">
        <f t="shared" si="13"/>
        <v>5094</v>
      </c>
      <c r="K40" s="438">
        <f t="shared" si="13"/>
        <v>2531</v>
      </c>
      <c r="L40" s="438">
        <f t="shared" si="13"/>
        <v>228</v>
      </c>
      <c r="M40" s="438">
        <f t="shared" si="13"/>
        <v>0</v>
      </c>
      <c r="N40" s="438">
        <f t="shared" si="13"/>
        <v>2759</v>
      </c>
      <c r="O40" s="438">
        <f t="shared" si="13"/>
        <v>0</v>
      </c>
      <c r="P40" s="438">
        <f t="shared" si="13"/>
        <v>0</v>
      </c>
      <c r="Q40" s="438">
        <f t="shared" si="13"/>
        <v>2759</v>
      </c>
      <c r="R40" s="438">
        <f t="shared" si="13"/>
        <v>2335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609" t="s">
        <v>867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41912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629</v>
      </c>
      <c r="D28" s="108">
        <v>629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629</v>
      </c>
      <c r="D43" s="104">
        <f>D24+D28+D29+D31+D30+D32+D33+D38</f>
        <v>629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629</v>
      </c>
      <c r="D44" s="103">
        <f>D43+D21+D19+D9</f>
        <v>629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6</v>
      </c>
      <c r="D71" s="105">
        <f>SUM(D72:D74)</f>
        <v>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6</v>
      </c>
      <c r="D73" s="108">
        <v>6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154</v>
      </c>
      <c r="D85" s="104">
        <f>SUM(D86:D90)+D94</f>
        <v>154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37</v>
      </c>
      <c r="D87" s="108">
        <v>37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38</v>
      </c>
      <c r="D89" s="108">
        <v>38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65</v>
      </c>
      <c r="D90" s="103">
        <f>SUM(D91:D93)</f>
        <v>65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9</v>
      </c>
      <c r="D91" s="108">
        <v>9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48</v>
      </c>
      <c r="D92" s="108">
        <v>48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43</v>
      </c>
      <c r="D95" s="108">
        <v>43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203</v>
      </c>
      <c r="D96" s="104">
        <f>D85+D80+D75+D71+D95</f>
        <v>203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203</v>
      </c>
      <c r="D97" s="104">
        <f>D96+D68+D66</f>
        <v>203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2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25" sqref="A2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41912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0">
      <selection activeCell="B158" sqref="B15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41912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~</cp:lastModifiedBy>
  <cp:lastPrinted>2014-10-16T10:58:02Z</cp:lastPrinted>
  <dcterms:created xsi:type="dcterms:W3CDTF">2000-06-29T12:02:40Z</dcterms:created>
  <dcterms:modified xsi:type="dcterms:W3CDTF">2014-10-20T06:22:51Z</dcterms:modified>
  <cp:category/>
  <cp:version/>
  <cp:contentType/>
  <cp:contentStatus/>
</cp:coreProperties>
</file>