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<sst xmlns="http://schemas.openxmlformats.org/spreadsheetml/2006/main" count="1060" uniqueCount="873">
  <si>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</si>
  <si>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</si>
  <si>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</si>
  <si>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</si>
  <si>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</si>
  <si>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</si>
  <si>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</si>
  <si>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</si>
  <si>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</si>
  <si>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</si>
  <si>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</si>
  <si>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</si>
  <si>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</si>
  <si>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</si>
  <si>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</si>
  <si>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</si>
  <si>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</si>
  <si>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</si>
  <si>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</si>
  <si>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</si>
  <si>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</si>
  <si>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</si>
  <si>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</si>
  <si>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</si>
  <si>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</si>
  <si>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</si>
  <si>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</si>
  <si>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</si>
  <si>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</si>
  <si>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</si>
  <si>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</si>
  <si>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</si>
  <si>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</si>
  <si>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</si>
  <si>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</si>
  <si>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</si>
  <si>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</si>
  <si>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</si>
  <si>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</si>
  <si>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</si>
  <si>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</si>
  <si>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</si>
  <si>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</si>
  <si>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</si>
  <si>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</si>
  <si>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</si>
  <si>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</si>
  <si>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</si>
  <si>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</si>
  <si>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</si>
  <si>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</si>
  <si>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</si>
  <si>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</si>
  <si>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</si>
  <si>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</si>
  <si>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</si>
  <si>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</si>
  <si>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</si>
  <si>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</si>
  <si>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</si>
  <si>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</si>
  <si>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</si>
  <si>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</si>
  <si>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</si>
  <si>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</si>
  <si>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</si>
  <si>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</si>
  <si>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</si>
  <si>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</si>
  <si>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</si>
  <si>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</si>
  <si>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</si>
  <si>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</si>
  <si>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</si>
  <si>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</si>
  <si>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</si>
  <si>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</si>
  <si>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</si>
  <si>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</si>
  <si>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</si>
  <si>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</si>
  <si>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</si>
  <si>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</si>
  <si>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</si>
  <si>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</si>
  <si>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</si>
  <si>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</si>
  <si>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</si>
  <si>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</si>
  <si>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</si>
  <si>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</si>
  <si>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</si>
  <si>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</si>
  <si>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</si>
  <si>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</si>
  <si>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</si>
  <si>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</si>
  <si>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</si>
  <si>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</si>
  <si>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</si>
  <si>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</si>
  <si>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</si>
  <si>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</si>
  <si>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</si>
  <si>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</si>
  <si>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</si>
  <si>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</si>
  <si>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</si>
  <si>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</si>
  <si>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</si>
  <si>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</si>
  <si>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</si>
  <si>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</si>
  <si>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</si>
  <si>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</si>
  <si>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</si>
  <si>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</si>
  <si>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</si>
  <si>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</si>
  <si>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</si>
  <si>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</si>
  <si>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</si>
  <si>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</si>
  <si>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</si>
  <si>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</si>
  <si>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</si>
  <si>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</si>
  <si>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</si>
  <si>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</si>
  <si>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</si>
  <si>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</si>
  <si>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</si>
  <si>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</si>
  <si>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</si>
  <si>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</si>
  <si>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</si>
  <si>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</si>
  <si>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</si>
  <si>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</si>
  <si>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</si>
  <si>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</si>
  <si>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</si>
  <si>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</si>
  <si>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</si>
  <si>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</si>
  <si>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</si>
  <si>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</si>
  <si>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</si>
  <si>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</si>
  <si>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</si>
  <si>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</si>
  <si>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</si>
  <si>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</si>
  <si>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</si>
  <si>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</si>
  <si>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</si>
  <si>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</si>
  <si>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</si>
  <si>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</si>
  <si>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</si>
  <si>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</si>
  <si>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</si>
  <si>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</si>
  <si>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</si>
  <si>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</si>
  <si>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</si>
  <si>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</si>
  <si>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</si>
  <si>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</si>
  <si>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</si>
  <si>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</si>
  <si>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</si>
  <si>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</si>
  <si>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</si>
  <si>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</si>
  <si>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</si>
  <si>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</si>
  <si>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</si>
  <si>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</si>
  <si>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</si>
  <si>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</si>
  <si>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</si>
  <si>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</si>
  <si>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</si>
  <si>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</si>
  <si>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</si>
  <si>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</si>
  <si>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</si>
  <si>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</si>
  <si>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</si>
  <si>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</si>
  <si>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</si>
  <si>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</si>
  <si>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</si>
  <si>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</si>
  <si>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</si>
  <si>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</si>
  <si>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</si>
  <si>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</si>
  <si>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</si>
  <si>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</si>
  <si>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</si>
  <si>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</si>
  <si>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</si>
  <si>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</si>
  <si>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</si>
  <si>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</si>
  <si>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</si>
  <si>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</si>
  <si>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</si>
  <si>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</si>
  <si>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</si>
  <si>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</si>
  <si>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</si>
  <si>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</si>
  <si>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</si>
  <si>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</si>
  <si>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</si>
  <si>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</si>
  <si>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</si>
  <si>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</si>
  <si>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</si>
  <si>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</si>
  <si>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</si>
  <si>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</si>
  <si>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</si>
  <si>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</si>
  <si>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</si>
  <si>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</si>
  <si>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</si>
  <si>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</si>
  <si>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</si>
  <si>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</si>
  <si>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</si>
  <si>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</si>
  <si>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</si>
  <si>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</si>
  <si>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</si>
  <si>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</si>
  <si>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</si>
  <si>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</si>
  <si>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</si>
  <si>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</si>
  <si>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</si>
  <si>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</si>
  <si>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</si>
  <si>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</si>
  <si>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</si>
  <si>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</si>
  <si>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</si>
  <si>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</si>
  <si>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</si>
  <si>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</si>
  <si>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</si>
  <si>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</si>
  <si>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</si>
  <si>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</si>
  <si>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</si>
  <si>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</si>
  <si>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</si>
  <si>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</si>
  <si>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</si>
  <si>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</si>
  <si>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</si>
  <si>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</si>
  <si>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</si>
  <si>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</si>
  <si>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</si>
  <si>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</si>
  <si>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</si>
  <si>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</si>
  <si>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</si>
  <si>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</si>
  <si>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</si>
  <si>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</si>
  <si>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</si>
  <si>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</si>
  <si>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</si>
  <si>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</si>
  <si>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</si>
  <si>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</si>
  <si>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</si>
  <si>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</si>
  <si>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</si>
  <si>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</si>
  <si>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</si>
  <si>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</si>
  <si>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</si>
  <si>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</si>
  <si>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</si>
  <si>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</si>
  <si>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</si>
  <si>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</si>
  <si>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</si>
  <si>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</si>
  <si>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</si>
  <si>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</si>
  <si>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</si>
  <si>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</si>
  <si>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</si>
  <si>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</si>
  <si>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</si>
  <si>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</si>
  <si>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</si>
  <si>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</si>
  <si>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</si>
  <si>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</si>
  <si>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</si>
  <si>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</si>
  <si>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</si>
  <si>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</si>
  <si>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</si>
  <si>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</si>
  <si>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</si>
  <si>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</si>
  <si>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</si>
  <si>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</si>
  <si>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</si>
  <si>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</si>
  <si>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</si>
  <si>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</si>
  <si>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</si>
  <si>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</si>
  <si>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</si>
  <si>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</si>
  <si>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</si>
  <si>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</si>
  <si>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</si>
  <si>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</si>
  <si>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</si>
  <si>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</si>
  <si>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</si>
  <si>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</si>
  <si>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</si>
  <si>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</si>
  <si>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</si>
  <si>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</si>
  <si>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</si>
  <si>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</si>
  <si>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</si>
  <si>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</si>
  <si>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</si>
  <si>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</si>
  <si>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</si>
  <si>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</si>
  <si>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</si>
  <si>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</si>
  <si>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</si>
  <si>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</si>
  <si>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</si>
  <si>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</si>
  <si>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</si>
  <si>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</si>
  <si>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</si>
  <si>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</si>
  <si>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</si>
  <si>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</si>
  <si>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</si>
  <si>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</si>
  <si>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</si>
  <si>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</si>
  <si>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</si>
  <si>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</si>
  <si>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</si>
  <si>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</si>
  <si>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</si>
  <si>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</si>
  <si>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</si>
  <si>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</si>
  <si>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</si>
  <si>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</si>
  <si>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</si>
  <si>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</si>
  <si>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</si>
  <si>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</si>
  <si>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</si>
  <si>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</si>
  <si>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</si>
  <si>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</si>
  <si>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</si>
  <si>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</si>
  <si>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</si>
  <si>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</si>
  <si>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</si>
  <si>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</si>
  <si>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</si>
  <si>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</si>
  <si>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</si>
  <si>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</si>
  <si>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</si>
  <si>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</si>
  <si>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</si>
  <si>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</si>
  <si>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</si>
  <si>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</si>
  <si>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</si>
  <si>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</si>
  <si>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</si>
  <si>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</si>
  <si>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</si>
  <si>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</si>
  <si>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</si>
  <si>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</si>
  <si>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</si>
  <si>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</si>
  <si>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</si>
  <si>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</si>
  <si>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</si>
  <si>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</si>
  <si>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</si>
  <si>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</si>
  <si>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</si>
  <si>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</si>
  <si>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</si>
  <si>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</si>
  <si>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</si>
  <si>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</si>
  <si>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</si>
  <si>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</si>
  <si>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</si>
  <si>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</si>
  <si>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</si>
  <si>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</si>
  <si>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</si>
  <si>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</si>
  <si>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</si>
  <si>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</si>
  <si>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</si>
  <si>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</si>
  <si>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</si>
  <si>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</si>
  <si>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</si>
  <si>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</si>
  <si>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</si>
  <si>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</si>
  <si>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</si>
  <si>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</si>
  <si>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</si>
  <si>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</si>
  <si>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</si>
  <si>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</si>
  <si>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</si>
  <si>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</si>
  <si>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</si>
  <si>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</si>
  <si>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</si>
  <si>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</si>
  <si>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</si>
  <si>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</si>
  <si>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</si>
  <si>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</si>
  <si>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</si>
  <si>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</si>
  <si>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</si>
  <si>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</si>
  <si>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</si>
  <si>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</si>
  <si>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</si>
  <si>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</si>
  <si>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</si>
  <si>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</si>
  <si>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</si>
  <si>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</si>
  <si>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</si>
  <si>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</si>
  <si>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</si>
  <si>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</si>
  <si>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</si>
  <si>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</si>
  <si>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</si>
  <si>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</si>
  <si>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</si>
  <si>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</si>
  <si>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</si>
  <si>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</si>
  <si>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</si>
  <si>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</si>
  <si>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</si>
  <si>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</si>
  <si>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</si>
  <si>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</si>
  <si>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</si>
  <si>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</si>
  <si>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</si>
  <si>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</si>
  <si>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</si>
  <si>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</si>
  <si>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</si>
  <si>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</si>
  <si>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</si>
  <si>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</si>
  <si>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</si>
  <si>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</si>
  <si>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</si>
  <si>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</si>
  <si>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</si>
  <si>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</si>
  <si>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</si>
  <si>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</si>
  <si>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</si>
  <si>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</si>
  <si>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</si>
  <si>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</si>
  <si>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</si>
  <si>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</si>
  <si>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</si>
  <si>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</si>
  <si>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</si>
  <si>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</si>
  <si>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</si>
  <si>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</si>
  <si>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</si>
  <si>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</si>
  <si>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</si>
  <si>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</si>
  <si>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</si>
  <si>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</si>
  <si>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</si>
  <si>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</si>
  <si>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</si>
  <si>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</si>
  <si>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</si>
  <si>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</si>
  <si>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</si>
  <si>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</si>
  <si>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</si>
  <si>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</si>
  <si>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</si>
  <si>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</si>
  <si>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</si>
  <si>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</si>
  <si>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</si>
  <si>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</si>
  <si>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</si>
  <si>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</si>
  <si>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</si>
  <si>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</si>
  <si>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</si>
  <si>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</si>
  <si>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</si>
  <si>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</si>
  <si>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</si>
  <si>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</si>
  <si>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</si>
  <si>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</si>
  <si>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</si>
  <si>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</si>
  <si>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</si>
  <si>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</si>
  <si>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</si>
  <si>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</si>
  <si>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</si>
  <si>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</si>
  <si>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</si>
  <si>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</si>
  <si>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</si>
  <si>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</si>
  <si>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</si>
  <si>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</si>
  <si>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</si>
  <si>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</si>
  <si>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</si>
  <si>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</si>
  <si>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</si>
  <si>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</si>
  <si>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</si>
  <si>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</si>
  <si>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</si>
  <si>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</si>
  <si>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</si>
  <si>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</si>
  <si>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</si>
  <si>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</si>
  <si>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</si>
  <si>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</si>
  <si>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</si>
  <si>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</si>
  <si>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</si>
  <si>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</si>
  <si>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</si>
  <si>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</si>
  <si>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</si>
  <si>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</si>
  <si>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</si>
  <si>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</si>
  <si>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</si>
  <si>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</si>
  <si>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</si>
  <si>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</si>
  <si>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</si>
  <si>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</si>
  <si>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</si>
  <si>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</si>
  <si>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</si>
  <si>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</si>
  <si>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</si>
  <si>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</si>
  <si>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</si>
  <si>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</si>
  <si>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</si>
  <si>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</si>
  <si>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</si>
  <si>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</si>
  <si>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</si>
  <si>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</si>
  <si>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</si>
  <si>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</si>
  <si>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</si>
  <si>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</si>
  <si>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</si>
  <si>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</si>
  <si>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</si>
  <si>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</si>
  <si>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</si>
  <si>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</si>
  <si>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</si>
  <si>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</si>
  <si>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</si>
  <si>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</si>
  <si>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</si>
  <si>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</si>
  <si>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</si>
  <si>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</si>
  <si>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</si>
  <si>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</si>
  <si>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</si>
  <si>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</si>
  <si>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</si>
  <si>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</si>
  <si>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</si>
  <si>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</si>
  <si>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</si>
  <si>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</si>
  <si>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</si>
  <si>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</si>
  <si>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</si>
  <si>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</si>
  <si>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</si>
  <si>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</si>
  <si>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</si>
  <si>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</si>
  <si>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</si>
  <si>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</si>
  <si>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</si>
  <si>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</si>
  <si>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</si>
  <si>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</si>
  <si>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</si>
  <si>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</si>
  <si>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</si>
  <si>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</si>
  <si>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</si>
  <si>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</si>
  <si>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</si>
  <si>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</si>
  <si>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</si>
  <si>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</si>
  <si>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</si>
  <si>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</si>
  <si>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</si>
  <si>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</si>
  <si>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</si>
  <si>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</si>
  <si>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</si>
  <si>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</si>
  <si>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</si>
  <si>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</si>
  <si>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</si>
  <si>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</si>
  <si>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</si>
  <si>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</si>
  <si>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</si>
  <si>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</si>
  <si>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</si>
  <si>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</si>
  <si>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</si>
  <si>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</si>
  <si>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</si>
  <si>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</si>
  <si>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</si>
  <si>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</si>
  <si>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</si>
  <si>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</si>
  <si>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</si>
  <si>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</si>
  <si>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</si>
  <si>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</si>
  <si>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</si>
  <si>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</si>
  <si>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</si>
  <si>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</si>
  <si>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</si>
  <si>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</si>
  <si>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</si>
  <si>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</si>
  <si>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</si>
  <si>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</si>
  <si>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</si>
  <si>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</si>
  <si>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</si>
  <si>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</si>
  <si>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</si>
  <si>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</si>
  <si>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</si>
  <si>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</si>
  <si>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</si>
  <si>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</si>
  <si>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</si>
  <si>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</si>
  <si>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</si>
  <si>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</si>
  <si>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</si>
  <si>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</si>
  <si>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</si>
  <si>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</si>
  <si>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</si>
  <si>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</si>
  <si>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</si>
  <si>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</si>
  <si>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</si>
  <si>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</si>
  <si>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</si>
  <si>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</si>
  <si>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</si>
  <si>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</si>
  <si>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</si>
  <si>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</si>
  <si>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</si>
  <si>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</si>
  <si>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</si>
  <si>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</si>
  <si>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</si>
  <si>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</si>
  <si>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</si>
  <si>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</si>
  <si>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</si>
  <si>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</si>
  <si>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</si>
  <si>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</si>
  <si>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</si>
  <si>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</si>
  <si>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</si>
  <si>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</si>
  <si>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</si>
  <si>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</si>
  <si>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</si>
  <si>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</si>
  <si>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</si>
  <si>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</si>
  <si>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</si>
  <si>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</si>
  <si>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</si>
  <si>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</si>
  <si>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</si>
  <si>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</si>
  <si>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</si>
  <si>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</si>
  <si>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</si>
  <si>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</si>
  <si>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</si>
  <si>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</si>
  <si>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</si>
  <si>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</si>
  <si>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</si>
  <si>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</si>
  <si>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</si>
  <si>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</si>
  <si>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</si>
  <si>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</si>
  <si>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</si>
  <si>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</si>
  <si>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</si>
  <si>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</si>
  <si>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</si>
  <si>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</si>
  <si>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</si>
  <si>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</si>
  <si>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</si>
  <si>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</si>
  <si>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</si>
  <si>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</si>
  <si>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</si>
  <si>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</si>
  <si>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</si>
  <si>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</si>
  <si>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</si>
  <si>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</si>
  <si>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</si>
  <si>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</si>
  <si>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</si>
  <si>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</si>
  <si>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</si>
  <si>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</si>
  <si>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</si>
  <si>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</si>
  <si>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</si>
  <si>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</si>
  <si>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</si>
  <si>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</si>
  <si>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</si>
  <si>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</si>
  <si>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</si>
  <si>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</si>
  <si>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</si>
  <si>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</si>
  <si>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</si>
  <si>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</si>
  <si>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</si>
  <si>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</si>
  <si>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</si>
  <si>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</si>
  <si>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</si>
  <si>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</si>
  <si>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</si>
  <si>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</si>
  <si>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</si>
  <si>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</si>
  <si>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</si>
  <si>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</si>
  <si>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</si>
  <si>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</si>
  <si>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</si>
  <si>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</si>
  <si>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</si>
  <si>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</si>
  <si>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</si>
  <si>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</si>
  <si>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</si>
  <si>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</si>
  <si>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</si>
  <si>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</si>
  <si>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</si>
  <si>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</si>
  <si>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</si>
  <si>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</si>
  <si>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</si>
  <si>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</si>
  <si>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</si>
  <si>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</si>
  <si>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</si>
  <si>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</si>
  <si>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</si>
  <si>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</si>
  <si>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</si>
  <si>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</si>
  <si>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</si>
  <si>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</si>
  <si>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</si>
  <si>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</si>
  <si>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</si>
  <si>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</si>
  <si>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</si>
  <si>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</si>
  <si>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</si>
  <si>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</si>
  <si>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</si>
  <si>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</si>
  <si>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</si>
  <si>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</si>
  <si>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</si>
  <si>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</si>
  <si>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</si>
  <si>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</si>
  <si>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</si>
  <si>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</si>
  <si>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</si>
  <si>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</si>
  <si>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 xml:space="preserve">Дата на съставяне: 27.10.2006                      </t>
  </si>
  <si>
    <t>30.09.2008 г.</t>
  </si>
  <si>
    <t xml:space="preserve">Дата  на съставяне:29.10.2008                                                                                                                        </t>
  </si>
  <si>
    <t>Дата на съставяне: 29.10.2008</t>
  </si>
  <si>
    <t>Дата на съставяне:29.10.2008</t>
  </si>
  <si>
    <t xml:space="preserve">Дата на съставяне: 27.10.2008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</si>
</sst>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view="pageBreakPreview" zoomScaleSheetLayoutView="100" workbookViewId="0" topLeftCell="A1">
      <selection activeCell="D17" sqref="D17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7" t="s">
        <v>1</v>
      </c>
      <c r="B3" s="578"/>
      <c r="C3" s="578"/>
      <c r="D3" s="578"/>
      <c r="E3" s="461" t="s">
        <v>865</v>
      </c>
      <c r="F3" s="216" t="s">
        <v>2</v>
      </c>
      <c r="G3" s="171"/>
      <c r="H3" s="460">
        <v>833067523</v>
      </c>
    </row>
    <row r="4" spans="1:8" ht="15">
      <c r="A4" s="577" t="s">
        <v>3</v>
      </c>
      <c r="B4" s="583"/>
      <c r="C4" s="583"/>
      <c r="D4" s="583"/>
      <c r="E4" s="500" t="s">
        <v>866</v>
      </c>
      <c r="F4" s="579" t="s">
        <v>4</v>
      </c>
      <c r="G4" s="580"/>
      <c r="H4" s="460">
        <v>680</v>
      </c>
    </row>
    <row r="5" spans="1:8" ht="15">
      <c r="A5" s="577" t="s">
        <v>864</v>
      </c>
      <c r="B5" s="578"/>
      <c r="C5" s="578"/>
      <c r="D5" s="578"/>
      <c r="E5" s="501" t="s">
        <v>868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30</v>
      </c>
      <c r="D11" s="150">
        <v>30</v>
      </c>
      <c r="E11" s="236" t="s">
        <v>22</v>
      </c>
      <c r="F11" s="241" t="s">
        <v>23</v>
      </c>
      <c r="G11" s="151">
        <v>63</v>
      </c>
      <c r="H11" s="151">
        <v>63</v>
      </c>
    </row>
    <row r="12" spans="1:8" ht="15">
      <c r="A12" s="234" t="s">
        <v>24</v>
      </c>
      <c r="B12" s="240" t="s">
        <v>25</v>
      </c>
      <c r="C12" s="150">
        <v>2406</v>
      </c>
      <c r="D12" s="150">
        <v>1928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821</v>
      </c>
      <c r="D13" s="150">
        <v>436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175</v>
      </c>
      <c r="D15" s="150">
        <v>74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537</v>
      </c>
      <c r="D17" s="150">
        <v>258</v>
      </c>
      <c r="E17" s="242" t="s">
        <v>46</v>
      </c>
      <c r="F17" s="244" t="s">
        <v>47</v>
      </c>
      <c r="G17" s="153">
        <f>G11+G14+G15+G16</f>
        <v>63</v>
      </c>
      <c r="H17" s="153">
        <f>H11+H14+H15+H16</f>
        <v>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160</v>
      </c>
      <c r="D18" s="150">
        <v>128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4129</v>
      </c>
      <c r="D19" s="154">
        <f>SUM(D11:D18)</f>
        <v>2854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>
        <v>0</v>
      </c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2538</v>
      </c>
      <c r="H21" s="155">
        <f>SUM(H22:H24)</f>
        <v>1977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2538</v>
      </c>
      <c r="H22" s="151">
        <v>1977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/>
      <c r="D24" s="150">
        <v>1</v>
      </c>
      <c r="E24" s="236" t="s">
        <v>72</v>
      </c>
      <c r="F24" s="241" t="s">
        <v>73</v>
      </c>
      <c r="G24" s="151"/>
      <c r="H24" s="151"/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2538</v>
      </c>
      <c r="H25" s="153">
        <f>H19+H20+H21</f>
        <v>1977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1</v>
      </c>
      <c r="E27" s="252" t="s">
        <v>83</v>
      </c>
      <c r="F27" s="241" t="s">
        <v>84</v>
      </c>
      <c r="G27" s="153">
        <f>SUM(G28:G30)</f>
        <v>0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/>
      <c r="H28" s="151"/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>
        <v>0</v>
      </c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259</v>
      </c>
      <c r="H31" s="151">
        <v>280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259</v>
      </c>
      <c r="H33" s="153">
        <f>H27+H31+H32</f>
        <v>280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850</v>
      </c>
      <c r="B34" s="243" t="s">
        <v>105</v>
      </c>
      <c r="C34" s="154">
        <f>SUM(C35:C38)</f>
        <v>0</v>
      </c>
      <c r="D34" s="154">
        <f>SUM(D35:D38)</f>
        <v>41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>
        <v>41</v>
      </c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2860</v>
      </c>
      <c r="H36" s="153">
        <f>H25+H17+H33</f>
        <v>2320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41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/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4129</v>
      </c>
      <c r="D55" s="154">
        <f>D19+D20+D21+D27+D32+D45+D51+D53+D54</f>
        <v>2896</v>
      </c>
      <c r="E55" s="236" t="s">
        <v>172</v>
      </c>
      <c r="F55" s="260" t="s">
        <v>173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55</v>
      </c>
      <c r="D58" s="150">
        <v>37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0</v>
      </c>
      <c r="H59" s="151"/>
      <c r="M59" s="156"/>
    </row>
    <row r="60" spans="1:8" ht="15">
      <c r="A60" s="234" t="s">
        <v>183</v>
      </c>
      <c r="B60" s="240" t="s">
        <v>184</v>
      </c>
      <c r="C60" s="150">
        <v>11</v>
      </c>
      <c r="D60" s="150">
        <v>9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464</v>
      </c>
      <c r="H61" s="153">
        <f>SUM(H62:H68)</f>
        <v>286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0</v>
      </c>
      <c r="H62" s="151">
        <v>0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66</v>
      </c>
      <c r="D64" s="154">
        <f>SUM(D58:D63)</f>
        <v>46</v>
      </c>
      <c r="E64" s="236" t="s">
        <v>200</v>
      </c>
      <c r="F64" s="241" t="s">
        <v>201</v>
      </c>
      <c r="G64" s="151">
        <v>330</v>
      </c>
      <c r="H64" s="151">
        <v>147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22</v>
      </c>
      <c r="H66" s="151">
        <v>19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10</v>
      </c>
      <c r="H67" s="151">
        <v>8</v>
      </c>
    </row>
    <row r="68" spans="1:8" ht="15">
      <c r="A68" s="234" t="s">
        <v>211</v>
      </c>
      <c r="B68" s="240" t="s">
        <v>212</v>
      </c>
      <c r="C68" s="150">
        <v>127</v>
      </c>
      <c r="D68" s="150">
        <v>161</v>
      </c>
      <c r="E68" s="236" t="s">
        <v>213</v>
      </c>
      <c r="F68" s="241" t="s">
        <v>214</v>
      </c>
      <c r="G68" s="151">
        <v>102</v>
      </c>
      <c r="H68" s="151">
        <v>112</v>
      </c>
    </row>
    <row r="69" spans="1:8" ht="15">
      <c r="A69" s="234" t="s">
        <v>215</v>
      </c>
      <c r="B69" s="240" t="s">
        <v>216</v>
      </c>
      <c r="C69" s="150">
        <v>0</v>
      </c>
      <c r="D69" s="150">
        <v>0</v>
      </c>
      <c r="E69" s="250" t="s">
        <v>78</v>
      </c>
      <c r="F69" s="241" t="s">
        <v>217</v>
      </c>
      <c r="G69" s="151">
        <v>161</v>
      </c>
      <c r="H69" s="151">
        <v>599</v>
      </c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>
        <v>0</v>
      </c>
      <c r="E71" s="252" t="s">
        <v>46</v>
      </c>
      <c r="F71" s="272" t="s">
        <v>224</v>
      </c>
      <c r="G71" s="160">
        <f>G59+G60+G61+G69+G70</f>
        <v>625</v>
      </c>
      <c r="H71" s="160">
        <f>H59+H60+H61+H69+H70</f>
        <v>885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/>
      <c r="D72" s="150">
        <v>0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42</v>
      </c>
      <c r="D74" s="150">
        <v>37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169</v>
      </c>
      <c r="D75" s="154">
        <f>SUM(D67:D74)</f>
        <v>198</v>
      </c>
      <c r="E75" s="250" t="s">
        <v>160</v>
      </c>
      <c r="F75" s="244" t="s">
        <v>234</v>
      </c>
      <c r="G75" s="151">
        <v>0</v>
      </c>
      <c r="H75" s="151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625</v>
      </c>
      <c r="H79" s="161">
        <f>H71+H74+H75+H76</f>
        <v>885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</v>
      </c>
      <c r="D87" s="150">
        <v>2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40</v>
      </c>
      <c r="D88" s="150">
        <v>63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42</v>
      </c>
      <c r="D91" s="154">
        <f>SUM(D87:D90)</f>
        <v>65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0</v>
      </c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277</v>
      </c>
      <c r="D93" s="154">
        <f>D64+D75+D84+D91+D92</f>
        <v>309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4406</v>
      </c>
      <c r="D94" s="163">
        <f>D93+D55</f>
        <v>3205</v>
      </c>
      <c r="E94" s="448" t="s">
        <v>270</v>
      </c>
      <c r="F94" s="288" t="s">
        <v>271</v>
      </c>
      <c r="G94" s="164">
        <f>G36+G39+G55+G79</f>
        <v>3485</v>
      </c>
      <c r="H94" s="164">
        <f>H36+H39+H55+H79</f>
        <v>3205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851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5" t="s">
        <v>870</v>
      </c>
      <c r="B98" s="431"/>
      <c r="C98" s="581" t="s">
        <v>272</v>
      </c>
      <c r="D98" s="581"/>
      <c r="E98" s="581"/>
      <c r="F98" s="169"/>
      <c r="G98" s="170"/>
      <c r="H98" s="171"/>
      <c r="M98" s="156"/>
    </row>
    <row r="99" spans="1:8" ht="15">
      <c r="A99" s="571"/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1" t="s">
        <v>856</v>
      </c>
      <c r="D100" s="582"/>
      <c r="E100" s="58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8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9">
      <selection activeCell="A48" sqref="A48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0"/>
      <c r="H1" s="540"/>
    </row>
    <row r="2" spans="1:8" ht="15">
      <c r="A2" s="466" t="s">
        <v>1</v>
      </c>
      <c r="B2" s="586" t="str">
        <f>'справка №1-БАЛАНС'!E3</f>
        <v>"ВЕРЕЯ ТУР" АД - Ст.Загора</v>
      </c>
      <c r="C2" s="586"/>
      <c r="D2" s="586"/>
      <c r="E2" s="586"/>
      <c r="F2" s="588" t="s">
        <v>2</v>
      </c>
      <c r="G2" s="588"/>
      <c r="H2" s="522">
        <f>'справка №1-БАЛАНС'!H3</f>
        <v>833067523</v>
      </c>
    </row>
    <row r="3" spans="1:8" ht="15">
      <c r="A3" s="466" t="s">
        <v>274</v>
      </c>
      <c r="B3" s="586" t="str">
        <f>'справка №1-БАЛАНС'!E4</f>
        <v>неконсолидиран</v>
      </c>
      <c r="C3" s="586"/>
      <c r="D3" s="586"/>
      <c r="E3" s="586"/>
      <c r="F3" s="542" t="s">
        <v>4</v>
      </c>
      <c r="G3" s="523"/>
      <c r="H3" s="523">
        <f>'справка №1-БАЛАНС'!H4</f>
        <v>680</v>
      </c>
    </row>
    <row r="4" spans="1:8" ht="17.25" customHeight="1">
      <c r="A4" s="466" t="s">
        <v>5</v>
      </c>
      <c r="B4" s="587" t="str">
        <f>'справка №1-БАЛАНС'!E5</f>
        <v>30.09.2008 г.</v>
      </c>
      <c r="C4" s="587"/>
      <c r="D4" s="587"/>
      <c r="E4" s="313"/>
      <c r="F4" s="465"/>
      <c r="G4" s="540"/>
      <c r="H4" s="543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2"/>
      <c r="D7" s="52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50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6">
        <v>336</v>
      </c>
      <c r="D9" s="46">
        <v>252</v>
      </c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6">
        <v>95</v>
      </c>
      <c r="D10" s="46">
        <v>67</v>
      </c>
      <c r="E10" s="297" t="s">
        <v>288</v>
      </c>
      <c r="F10" s="545" t="s">
        <v>289</v>
      </c>
      <c r="G10" s="546">
        <v>10</v>
      </c>
      <c r="H10" s="546">
        <v>12</v>
      </c>
    </row>
    <row r="11" spans="1:8" ht="12">
      <c r="A11" s="297" t="s">
        <v>290</v>
      </c>
      <c r="B11" s="298" t="s">
        <v>291</v>
      </c>
      <c r="C11" s="46">
        <v>53</v>
      </c>
      <c r="D11" s="46">
        <v>69</v>
      </c>
      <c r="E11" s="299" t="s">
        <v>292</v>
      </c>
      <c r="F11" s="545" t="s">
        <v>293</v>
      </c>
      <c r="G11" s="546">
        <v>722</v>
      </c>
      <c r="H11" s="546">
        <v>572</v>
      </c>
    </row>
    <row r="12" spans="1:8" ht="12">
      <c r="A12" s="297" t="s">
        <v>294</v>
      </c>
      <c r="B12" s="298" t="s">
        <v>295</v>
      </c>
      <c r="C12" s="46">
        <v>94</v>
      </c>
      <c r="D12" s="46">
        <v>72</v>
      </c>
      <c r="E12" s="299" t="s">
        <v>78</v>
      </c>
      <c r="F12" s="545" t="s">
        <v>296</v>
      </c>
      <c r="G12" s="546">
        <v>1</v>
      </c>
      <c r="H12" s="546">
        <v>7</v>
      </c>
    </row>
    <row r="13" spans="1:18" ht="12">
      <c r="A13" s="297" t="s">
        <v>297</v>
      </c>
      <c r="B13" s="298" t="s">
        <v>298</v>
      </c>
      <c r="C13" s="46">
        <v>19</v>
      </c>
      <c r="D13" s="46">
        <v>17</v>
      </c>
      <c r="E13" s="300" t="s">
        <v>51</v>
      </c>
      <c r="F13" s="547" t="s">
        <v>299</v>
      </c>
      <c r="G13" s="544">
        <f>SUM(G9:G12)</f>
        <v>733</v>
      </c>
      <c r="H13" s="544">
        <f>SUM(H9:H12)</f>
        <v>591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6">
        <v>5</v>
      </c>
      <c r="D14" s="46">
        <v>10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7"/>
      <c r="D15" s="47">
        <v>0</v>
      </c>
      <c r="E15" s="295" t="s">
        <v>304</v>
      </c>
      <c r="F15" s="550" t="s">
        <v>305</v>
      </c>
      <c r="G15" s="546">
        <v>0</v>
      </c>
      <c r="H15" s="546">
        <v>1</v>
      </c>
    </row>
    <row r="16" spans="1:8" ht="12">
      <c r="A16" s="297" t="s">
        <v>306</v>
      </c>
      <c r="B16" s="298" t="s">
        <v>307</v>
      </c>
      <c r="C16" s="47">
        <v>2</v>
      </c>
      <c r="D16" s="47">
        <v>2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8"/>
      <c r="D17" s="48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8"/>
      <c r="D18" s="48"/>
      <c r="E18" s="295" t="s">
        <v>314</v>
      </c>
      <c r="F18" s="303"/>
      <c r="G18" s="549"/>
      <c r="H18" s="549"/>
    </row>
    <row r="19" spans="1:15" ht="12">
      <c r="A19" s="300" t="s">
        <v>51</v>
      </c>
      <c r="B19" s="302" t="s">
        <v>315</v>
      </c>
      <c r="C19" s="49">
        <f>SUM(C9:C15)+C16</f>
        <v>604</v>
      </c>
      <c r="D19" s="49">
        <f>SUM(D9:D15)+D16</f>
        <v>489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6">
        <v>0</v>
      </c>
      <c r="D22" s="46"/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6"/>
      <c r="D23" s="46"/>
      <c r="E23" s="297" t="s">
        <v>329</v>
      </c>
      <c r="F23" s="548" t="s">
        <v>330</v>
      </c>
      <c r="G23" s="546">
        <v>0</v>
      </c>
      <c r="H23" s="546"/>
    </row>
    <row r="24" spans="1:18" ht="12">
      <c r="A24" s="297" t="s">
        <v>331</v>
      </c>
      <c r="B24" s="304" t="s">
        <v>332</v>
      </c>
      <c r="C24" s="46"/>
      <c r="D24" s="46"/>
      <c r="E24" s="300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334</v>
      </c>
      <c r="C25" s="46">
        <v>4</v>
      </c>
      <c r="D25" s="46">
        <v>8</v>
      </c>
      <c r="E25" s="301"/>
      <c r="F25" s="303"/>
      <c r="G25" s="549"/>
      <c r="H25" s="549"/>
    </row>
    <row r="26" spans="1:14" ht="12">
      <c r="A26" s="300" t="s">
        <v>76</v>
      </c>
      <c r="B26" s="305" t="s">
        <v>335</v>
      </c>
      <c r="C26" s="49">
        <f>SUM(C22:C25)</f>
        <v>4</v>
      </c>
      <c r="D26" s="49">
        <f>SUM(D22:D25)</f>
        <v>8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50">
        <f>C26+C19</f>
        <v>608</v>
      </c>
      <c r="D28" s="50">
        <f>D26+D19</f>
        <v>497</v>
      </c>
      <c r="E28" s="126" t="s">
        <v>338</v>
      </c>
      <c r="F28" s="550" t="s">
        <v>339</v>
      </c>
      <c r="G28" s="544">
        <f>G13+G15+G24</f>
        <v>733</v>
      </c>
      <c r="H28" s="544">
        <f>H13+H15+H24</f>
        <v>592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50">
        <v>125</v>
      </c>
      <c r="D30" s="50">
        <v>95</v>
      </c>
      <c r="E30" s="126" t="s">
        <v>342</v>
      </c>
      <c r="F30" s="550" t="s">
        <v>343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5" t="s">
        <v>344</v>
      </c>
      <c r="C31" s="46"/>
      <c r="D31" s="46"/>
      <c r="E31" s="295" t="s">
        <v>855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6"/>
      <c r="D32" s="46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9">
        <f>C28+C31+C32</f>
        <v>608</v>
      </c>
      <c r="D33" s="49">
        <f>D28+D31+D32</f>
        <v>497</v>
      </c>
      <c r="E33" s="126" t="s">
        <v>352</v>
      </c>
      <c r="F33" s="550" t="s">
        <v>353</v>
      </c>
      <c r="G33" s="53">
        <f>G32+G31+G28</f>
        <v>733</v>
      </c>
      <c r="H33" s="53">
        <f>H32+H31+H28</f>
        <v>592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50">
        <v>125</v>
      </c>
      <c r="D34" s="50">
        <v>95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9">
        <v>28</v>
      </c>
      <c r="D35" s="49">
        <v>21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6"/>
      <c r="D36" s="46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9">
        <f>+IF((G33-C33-C35)&gt;0,G33-C33-C35,0)</f>
        <v>97</v>
      </c>
      <c r="D39" s="459">
        <f>+IF((H33-D33-D35)&gt;0,H33-D33-D35,0)</f>
        <v>74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1"/>
      <c r="D40" s="51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2">
        <f>IF(G39=0,IF(C39-C40&gt;0,C39-C40+G40,0),IF(G39-G40&lt;0,G40-G39+C39,0))</f>
        <v>97</v>
      </c>
      <c r="D41" s="52">
        <f>IF(H39=0,IF(D39-D40&gt;0,D39-D40+H40,0),IF(H39-H40&lt;0,H40-H39+D39,0))</f>
        <v>74</v>
      </c>
      <c r="E41" s="126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3">
        <f>C33+C35+C39</f>
        <v>733</v>
      </c>
      <c r="D42" s="53">
        <f>D33+D35+D39</f>
        <v>592</v>
      </c>
      <c r="E42" s="127" t="s">
        <v>379</v>
      </c>
      <c r="F42" s="128" t="s">
        <v>380</v>
      </c>
      <c r="G42" s="53">
        <f>G39+G33</f>
        <v>733</v>
      </c>
      <c r="H42" s="53">
        <f>H39+H33</f>
        <v>592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9" t="s">
        <v>862</v>
      </c>
      <c r="B45" s="589"/>
      <c r="C45" s="589"/>
      <c r="D45" s="589"/>
      <c r="E45" s="589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870</v>
      </c>
      <c r="B48" s="426"/>
      <c r="C48" s="426" t="s">
        <v>381</v>
      </c>
      <c r="D48" s="584"/>
      <c r="E48" s="584"/>
      <c r="F48" s="584"/>
      <c r="G48" s="584"/>
      <c r="H48" s="584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5"/>
      <c r="E50" s="585"/>
      <c r="F50" s="585"/>
      <c r="G50" s="585"/>
      <c r="H50" s="585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9">
      <selection activeCell="A49" sqref="A49"/>
    </sheetView>
  </sheetViews>
  <sheetFormatPr defaultColWidth="9.00390625" defaultRowHeight="12.75"/>
  <cols>
    <col min="1" max="1" width="69.875" style="130" customWidth="1"/>
    <col min="2" max="2" width="29.253906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"ВЕРЕЯ ТУР" АД - Ст.Загора</v>
      </c>
      <c r="C4" s="537" t="s">
        <v>2</v>
      </c>
      <c r="D4" s="537">
        <f>'справка №1-БАЛАНС'!H3</f>
        <v>833067523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38" t="s">
        <v>4</v>
      </c>
      <c r="D5" s="537">
        <f>'справка №1-БАЛАНС'!H4</f>
        <v>680</v>
      </c>
    </row>
    <row r="6" spans="1:6" ht="12" customHeight="1">
      <c r="A6" s="470" t="s">
        <v>5</v>
      </c>
      <c r="B6" s="502" t="str">
        <f>'справка №1-БАЛАНС'!E5</f>
        <v>30.09.2008 г.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5"/>
      <c r="D9" s="55"/>
      <c r="E9" s="129"/>
      <c r="F9" s="129"/>
    </row>
    <row r="10" spans="1:6" ht="12">
      <c r="A10" s="331" t="s">
        <v>386</v>
      </c>
      <c r="B10" s="332" t="s">
        <v>387</v>
      </c>
      <c r="C10" s="54">
        <v>718</v>
      </c>
      <c r="D10" s="54">
        <v>2316</v>
      </c>
      <c r="E10" s="129"/>
      <c r="F10" s="129"/>
    </row>
    <row r="11" spans="1:13" ht="12">
      <c r="A11" s="331" t="s">
        <v>388</v>
      </c>
      <c r="B11" s="332" t="s">
        <v>389</v>
      </c>
      <c r="C11" s="54">
        <v>-583</v>
      </c>
      <c r="D11" s="54">
        <v>-2013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4"/>
      <c r="D12" s="54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4">
        <v>-109</v>
      </c>
      <c r="D13" s="54">
        <v>-252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4">
        <v>-16</v>
      </c>
      <c r="D14" s="54">
        <v>-14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4"/>
      <c r="D15" s="54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4"/>
      <c r="D18" s="54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4">
        <v>-2</v>
      </c>
      <c r="D19" s="54">
        <v>-2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5">
        <f>SUM(C10:C19)</f>
        <v>8</v>
      </c>
      <c r="D20" s="55">
        <f>SUM(D10:D19)</f>
        <v>35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4"/>
      <c r="D22" s="54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4"/>
      <c r="D24" s="54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4"/>
      <c r="D25" s="54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4"/>
      <c r="D27" s="54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4"/>
      <c r="D31" s="54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5">
        <f>SUM(C22:C31)</f>
        <v>0</v>
      </c>
      <c r="D32" s="55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4"/>
      <c r="D34" s="54"/>
      <c r="E34" s="129"/>
      <c r="F34" s="129"/>
    </row>
    <row r="35" spans="1:6" ht="12">
      <c r="A35" s="333" t="s">
        <v>433</v>
      </c>
      <c r="B35" s="332" t="s">
        <v>434</v>
      </c>
      <c r="C35" s="54"/>
      <c r="D35" s="54"/>
      <c r="E35" s="129"/>
      <c r="F35" s="129"/>
    </row>
    <row r="36" spans="1:6" ht="12">
      <c r="A36" s="331" t="s">
        <v>435</v>
      </c>
      <c r="B36" s="332" t="s">
        <v>436</v>
      </c>
      <c r="C36" s="54"/>
      <c r="D36" s="54"/>
      <c r="E36" s="129"/>
      <c r="F36" s="129"/>
    </row>
    <row r="37" spans="1:6" ht="12">
      <c r="A37" s="331" t="s">
        <v>437</v>
      </c>
      <c r="B37" s="332" t="s">
        <v>438</v>
      </c>
      <c r="C37" s="54"/>
      <c r="D37" s="54"/>
      <c r="E37" s="129"/>
      <c r="F37" s="129"/>
    </row>
    <row r="38" spans="1:6" ht="12">
      <c r="A38" s="331" t="s">
        <v>439</v>
      </c>
      <c r="B38" s="332" t="s">
        <v>440</v>
      </c>
      <c r="C38" s="54"/>
      <c r="D38" s="54"/>
      <c r="E38" s="129"/>
      <c r="F38" s="129"/>
    </row>
    <row r="39" spans="1:6" ht="12">
      <c r="A39" s="331" t="s">
        <v>441</v>
      </c>
      <c r="B39" s="332" t="s">
        <v>442</v>
      </c>
      <c r="C39" s="54"/>
      <c r="D39" s="54"/>
      <c r="E39" s="129"/>
      <c r="F39" s="129"/>
    </row>
    <row r="40" spans="1:6" ht="12">
      <c r="A40" s="331" t="s">
        <v>443</v>
      </c>
      <c r="B40" s="332" t="s">
        <v>444</v>
      </c>
      <c r="C40" s="54"/>
      <c r="D40" s="54"/>
      <c r="E40" s="129"/>
      <c r="F40" s="129"/>
    </row>
    <row r="41" spans="1:8" ht="12">
      <c r="A41" s="331" t="s">
        <v>445</v>
      </c>
      <c r="B41" s="332" t="s">
        <v>446</v>
      </c>
      <c r="C41" s="54">
        <v>-4</v>
      </c>
      <c r="D41" s="54">
        <v>-8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5">
        <f>SUM(C34:C41)</f>
        <v>-4</v>
      </c>
      <c r="D42" s="55">
        <f>SUM(D34:D41)</f>
        <v>-8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5">
        <v>4</v>
      </c>
      <c r="D43" s="55">
        <f>D42+D32+D20</f>
        <v>27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38</v>
      </c>
      <c r="D44" s="131">
        <v>38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5">
        <v>42</v>
      </c>
      <c r="D45" s="55">
        <v>65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6">
        <v>0</v>
      </c>
      <c r="D46" s="56">
        <v>0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6"/>
      <c r="D47" s="56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872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90"/>
      <c r="D50" s="590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781</v>
      </c>
      <c r="C52" s="590"/>
      <c r="D52" s="590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view="pageBreakPreview" zoomScale="60" workbookViewId="0" topLeftCell="A1">
      <selection activeCell="A38" sqref="A38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72" t="s">
        <v>459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28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28" customFormat="1" ht="15" customHeight="1">
      <c r="A3" s="466" t="s">
        <v>1</v>
      </c>
      <c r="B3" s="574" t="str">
        <f>'справка №1-БАЛАНС'!E3</f>
        <v>"ВЕРЕЯ ТУР" АД - Ст.Загора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833067523</v>
      </c>
      <c r="N3" s="2"/>
    </row>
    <row r="4" spans="1:15" s="528" customFormat="1" ht="13.5" customHeight="1">
      <c r="A4" s="466" t="s">
        <v>460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5"/>
      <c r="K4" s="591" t="s">
        <v>4</v>
      </c>
      <c r="L4" s="591"/>
      <c r="M4" s="477">
        <f>'справка №1-БАЛАНС'!H4</f>
        <v>680</v>
      </c>
      <c r="N4" s="3"/>
      <c r="O4" s="3"/>
    </row>
    <row r="5" spans="1:14" s="528" customFormat="1" ht="12.75" customHeight="1">
      <c r="A5" s="466" t="s">
        <v>5</v>
      </c>
      <c r="B5" s="592" t="str">
        <f>'справка №1-БАЛАНС'!E5</f>
        <v>30.09.2008 г.</v>
      </c>
      <c r="C5" s="592"/>
      <c r="D5" s="592"/>
      <c r="E5" s="592"/>
      <c r="F5" s="478"/>
      <c r="G5" s="478"/>
      <c r="H5" s="478"/>
      <c r="I5" s="478"/>
      <c r="J5" s="478"/>
      <c r="K5" s="479"/>
      <c r="L5" s="324"/>
      <c r="M5" s="480" t="s">
        <v>6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63</v>
      </c>
      <c r="D11" s="58">
        <f>'справка №1-БАЛАНС'!H19</f>
        <v>0</v>
      </c>
      <c r="E11" s="58">
        <f>'справка №1-БАЛАНС'!H20</f>
        <v>0</v>
      </c>
      <c r="F11" s="58">
        <v>1977</v>
      </c>
      <c r="G11" s="58">
        <f>'справка №1-БАЛАНС'!H23</f>
        <v>0</v>
      </c>
      <c r="H11" s="60"/>
      <c r="I11" s="58">
        <v>561</v>
      </c>
      <c r="J11" s="58">
        <f>'справка №1-БАЛАНС'!H29+'справка №1-БАЛАНС'!H32</f>
        <v>0</v>
      </c>
      <c r="K11" s="60"/>
      <c r="L11" s="343">
        <f>SUM(C11:K11)</f>
        <v>2601</v>
      </c>
      <c r="M11" s="58">
        <f>'справка №1-БАЛАНС'!H39</f>
        <v>0</v>
      </c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3">
        <f aca="true" t="shared" si="1" ref="L12:L32">SUM(C12:K12)</f>
        <v>0</v>
      </c>
      <c r="M12" s="59">
        <f t="shared" si="0"/>
        <v>0</v>
      </c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3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3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1977</v>
      </c>
      <c r="G15" s="61">
        <f t="shared" si="2"/>
        <v>0</v>
      </c>
      <c r="H15" s="61">
        <f t="shared" si="2"/>
        <v>0</v>
      </c>
      <c r="I15" s="61">
        <f t="shared" si="2"/>
        <v>561</v>
      </c>
      <c r="J15" s="61">
        <f t="shared" si="2"/>
        <v>0</v>
      </c>
      <c r="K15" s="61">
        <f t="shared" si="2"/>
        <v>0</v>
      </c>
      <c r="L15" s="343">
        <f t="shared" si="1"/>
        <v>2601</v>
      </c>
      <c r="M15" s="61">
        <f t="shared" si="2"/>
        <v>0</v>
      </c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>
        <v>233</v>
      </c>
      <c r="J16" s="344">
        <f>+'справка №1-БАЛАНС'!G32</f>
        <v>0</v>
      </c>
      <c r="K16" s="60"/>
      <c r="L16" s="343">
        <f t="shared" si="1"/>
        <v>233</v>
      </c>
      <c r="M16" s="60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561</v>
      </c>
      <c r="G17" s="62">
        <f t="shared" si="3"/>
        <v>0</v>
      </c>
      <c r="H17" s="62">
        <f t="shared" si="3"/>
        <v>0</v>
      </c>
      <c r="I17" s="62">
        <f t="shared" si="3"/>
        <v>-561</v>
      </c>
      <c r="J17" s="62">
        <f>J18+J19</f>
        <v>0</v>
      </c>
      <c r="K17" s="62">
        <f t="shared" si="3"/>
        <v>0</v>
      </c>
      <c r="L17" s="343"/>
      <c r="M17" s="62">
        <f>M18+M19</f>
        <v>0</v>
      </c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3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561</v>
      </c>
      <c r="G19" s="60"/>
      <c r="H19" s="60"/>
      <c r="I19" s="60">
        <v>-561</v>
      </c>
      <c r="J19" s="60"/>
      <c r="K19" s="60"/>
      <c r="L19" s="343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3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3">
        <f t="shared" si="1"/>
        <v>0</v>
      </c>
      <c r="M21" s="59">
        <f t="shared" si="4"/>
        <v>0</v>
      </c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3">
        <f t="shared" si="1"/>
        <v>0</v>
      </c>
      <c r="M24" s="59">
        <f t="shared" si="5"/>
        <v>0</v>
      </c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3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3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2538</v>
      </c>
      <c r="G29" s="59">
        <f t="shared" si="6"/>
        <v>0</v>
      </c>
      <c r="H29" s="59">
        <f t="shared" si="6"/>
        <v>0</v>
      </c>
      <c r="I29" s="59">
        <f t="shared" si="6"/>
        <v>233</v>
      </c>
      <c r="J29" s="59">
        <f t="shared" si="6"/>
        <v>0</v>
      </c>
      <c r="K29" s="59">
        <f t="shared" si="6"/>
        <v>0</v>
      </c>
      <c r="L29" s="343">
        <f t="shared" si="1"/>
        <v>2834</v>
      </c>
      <c r="M29" s="59">
        <f t="shared" si="6"/>
        <v>0</v>
      </c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3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3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63</v>
      </c>
      <c r="D32" s="59">
        <f t="shared" si="7"/>
        <v>0</v>
      </c>
      <c r="E32" s="59">
        <f t="shared" si="7"/>
        <v>0</v>
      </c>
      <c r="F32" s="59">
        <f t="shared" si="7"/>
        <v>2538</v>
      </c>
      <c r="G32" s="59">
        <f t="shared" si="7"/>
        <v>0</v>
      </c>
      <c r="H32" s="59">
        <f t="shared" si="7"/>
        <v>0</v>
      </c>
      <c r="I32" s="59">
        <f t="shared" si="7"/>
        <v>233</v>
      </c>
      <c r="J32" s="59">
        <f t="shared" si="7"/>
        <v>0</v>
      </c>
      <c r="K32" s="59">
        <f t="shared" si="7"/>
        <v>0</v>
      </c>
      <c r="L32" s="343">
        <f t="shared" si="1"/>
        <v>2834</v>
      </c>
      <c r="M32" s="59">
        <f>M29+M30+M31</f>
        <v>0</v>
      </c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3" t="s">
        <v>869</v>
      </c>
      <c r="B38" s="19"/>
      <c r="C38" s="15"/>
      <c r="D38" s="573" t="s">
        <v>521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G19">
      <selection activeCell="L24" sqref="L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3" t="s">
        <v>383</v>
      </c>
      <c r="B2" s="594"/>
      <c r="C2" s="595" t="str">
        <f>'справка №1-БАЛАНС'!E3</f>
        <v>"ВЕРЕЯ ТУР" АД - Ст.Загора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833067523</v>
      </c>
      <c r="P2" s="482"/>
      <c r="Q2" s="482"/>
      <c r="R2" s="522"/>
    </row>
    <row r="3" spans="1:18" ht="15">
      <c r="A3" s="593" t="s">
        <v>5</v>
      </c>
      <c r="B3" s="594"/>
      <c r="C3" s="596" t="str">
        <f>'справка №1-БАЛАНС'!E5</f>
        <v>30.09.2008 г.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>
        <f>'справка №1-БАЛАНС'!H4</f>
        <v>680</v>
      </c>
      <c r="P3" s="485"/>
      <c r="Q3" s="485"/>
      <c r="R3" s="523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99" customFormat="1" ht="30.75" customHeight="1">
      <c r="A5" s="598" t="s">
        <v>463</v>
      </c>
      <c r="B5" s="599"/>
      <c r="C5" s="602" t="s">
        <v>8</v>
      </c>
      <c r="D5" s="356" t="s">
        <v>525</v>
      </c>
      <c r="E5" s="356"/>
      <c r="F5" s="356"/>
      <c r="G5" s="356"/>
      <c r="H5" s="356" t="s">
        <v>526</v>
      </c>
      <c r="I5" s="356"/>
      <c r="J5" s="607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607" t="s">
        <v>529</v>
      </c>
      <c r="R5" s="607" t="s">
        <v>530</v>
      </c>
    </row>
    <row r="6" spans="1:18" s="99" customFormat="1" ht="48">
      <c r="A6" s="600"/>
      <c r="B6" s="601"/>
      <c r="C6" s="603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608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608"/>
      <c r="R6" s="608"/>
    </row>
    <row r="7" spans="1:18" s="99" customFormat="1" ht="12">
      <c r="A7" s="359" t="s">
        <v>540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30</v>
      </c>
      <c r="E9" s="188"/>
      <c r="F9" s="188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>
        <v>2406</v>
      </c>
      <c r="E10" s="188"/>
      <c r="F10" s="188"/>
      <c r="G10" s="74">
        <f aca="true" t="shared" si="2" ref="G10:G39">D10+E10-F10</f>
        <v>2406</v>
      </c>
      <c r="H10" s="65"/>
      <c r="I10" s="65"/>
      <c r="J10" s="74">
        <f aca="true" t="shared" si="3" ref="J10:J39">G10+H10-I10</f>
        <v>2406</v>
      </c>
      <c r="K10" s="65">
        <v>551</v>
      </c>
      <c r="L10" s="65">
        <v>16</v>
      </c>
      <c r="M10" s="65"/>
      <c r="N10" s="74">
        <f aca="true" t="shared" si="4" ref="N10:N39">K10+L10-M10</f>
        <v>567</v>
      </c>
      <c r="O10" s="65"/>
      <c r="P10" s="65"/>
      <c r="Q10" s="74"/>
      <c r="R10" s="74">
        <f t="shared" si="1"/>
        <v>2406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>
        <v>1069</v>
      </c>
      <c r="E11" s="188">
        <v>134</v>
      </c>
      <c r="F11" s="188"/>
      <c r="G11" s="74">
        <f t="shared" si="2"/>
        <v>1203</v>
      </c>
      <c r="H11" s="65"/>
      <c r="I11" s="65"/>
      <c r="J11" s="74">
        <f t="shared" si="3"/>
        <v>1203</v>
      </c>
      <c r="K11" s="65">
        <v>535</v>
      </c>
      <c r="L11" s="65">
        <v>28</v>
      </c>
      <c r="M11" s="65"/>
      <c r="N11" s="74">
        <f t="shared" si="4"/>
        <v>563</v>
      </c>
      <c r="O11" s="65"/>
      <c r="P11" s="65"/>
      <c r="Q11" s="74">
        <f t="shared" si="0"/>
        <v>563</v>
      </c>
      <c r="R11" s="74">
        <f t="shared" si="1"/>
        <v>640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>
        <v>175</v>
      </c>
      <c r="E13" s="188"/>
      <c r="F13" s="188"/>
      <c r="G13" s="74">
        <f t="shared" si="2"/>
        <v>175</v>
      </c>
      <c r="H13" s="65"/>
      <c r="I13" s="65"/>
      <c r="J13" s="74">
        <f t="shared" si="3"/>
        <v>175</v>
      </c>
      <c r="K13" s="65">
        <v>162</v>
      </c>
      <c r="L13" s="65">
        <v>5</v>
      </c>
      <c r="M13" s="65"/>
      <c r="N13" s="74">
        <f t="shared" si="4"/>
        <v>167</v>
      </c>
      <c r="O13" s="65"/>
      <c r="P13" s="65"/>
      <c r="Q13" s="74">
        <f t="shared" si="0"/>
        <v>167</v>
      </c>
      <c r="R13" s="74">
        <f t="shared" si="1"/>
        <v>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/>
      <c r="E14" s="188"/>
      <c r="F14" s="188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4" t="s">
        <v>859</v>
      </c>
      <c r="B15" s="373" t="s">
        <v>860</v>
      </c>
      <c r="C15" s="455" t="s">
        <v>861</v>
      </c>
      <c r="D15" s="456">
        <v>537</v>
      </c>
      <c r="E15" s="456"/>
      <c r="F15" s="456"/>
      <c r="G15" s="74">
        <f t="shared" si="2"/>
        <v>537</v>
      </c>
      <c r="H15" s="457"/>
      <c r="I15" s="457"/>
      <c r="J15" s="74">
        <f t="shared" si="3"/>
        <v>537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537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>
        <v>160</v>
      </c>
      <c r="E16" s="188">
        <v>3</v>
      </c>
      <c r="F16" s="188"/>
      <c r="G16" s="74">
        <f t="shared" si="2"/>
        <v>163</v>
      </c>
      <c r="H16" s="65"/>
      <c r="I16" s="65"/>
      <c r="J16" s="74">
        <f t="shared" si="3"/>
        <v>163</v>
      </c>
      <c r="K16" s="65">
        <v>44</v>
      </c>
      <c r="L16" s="65">
        <v>4</v>
      </c>
      <c r="M16" s="65"/>
      <c r="N16" s="74">
        <f t="shared" si="4"/>
        <v>48</v>
      </c>
      <c r="O16" s="65"/>
      <c r="P16" s="65"/>
      <c r="Q16" s="74">
        <f aca="true" t="shared" si="5" ref="Q16:Q25">N16+O16-P16</f>
        <v>48</v>
      </c>
      <c r="R16" s="74">
        <f aca="true" t="shared" si="6" ref="R16:R25">J16-Q16</f>
        <v>115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4377</v>
      </c>
      <c r="E17" s="193">
        <f>SUM(E9:E16)</f>
        <v>137</v>
      </c>
      <c r="F17" s="193">
        <f>SUM(F9:F16)</f>
        <v>0</v>
      </c>
      <c r="G17" s="74">
        <f t="shared" si="2"/>
        <v>4514</v>
      </c>
      <c r="H17" s="75">
        <f>SUM(H9:H16)</f>
        <v>0</v>
      </c>
      <c r="I17" s="75">
        <f>SUM(I9:I16)</f>
        <v>0</v>
      </c>
      <c r="J17" s="74">
        <f t="shared" si="3"/>
        <v>4514</v>
      </c>
      <c r="K17" s="75">
        <f>SUM(K9:K16)</f>
        <v>1292</v>
      </c>
      <c r="L17" s="75">
        <f>SUM(L9:L16)</f>
        <v>53</v>
      </c>
      <c r="M17" s="75">
        <f>SUM(M9:M16)</f>
        <v>0</v>
      </c>
      <c r="N17" s="74">
        <f t="shared" si="4"/>
        <v>1345</v>
      </c>
      <c r="O17" s="75">
        <f>SUM(O9:O16)</f>
        <v>0</v>
      </c>
      <c r="P17" s="75">
        <f>SUM(P9:P16)</f>
        <v>0</v>
      </c>
      <c r="Q17" s="74">
        <f t="shared" si="5"/>
        <v>1345</v>
      </c>
      <c r="R17" s="74">
        <f t="shared" si="6"/>
        <v>3169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>
        <v>0</v>
      </c>
      <c r="F22" s="188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>
        <v>4</v>
      </c>
      <c r="E23" s="188"/>
      <c r="F23" s="188"/>
      <c r="G23" s="74">
        <f t="shared" si="2"/>
        <v>4</v>
      </c>
      <c r="H23" s="65"/>
      <c r="I23" s="65"/>
      <c r="J23" s="74">
        <f t="shared" si="3"/>
        <v>4</v>
      </c>
      <c r="K23" s="65">
        <v>4</v>
      </c>
      <c r="L23" s="65"/>
      <c r="M23" s="65"/>
      <c r="N23" s="74">
        <f t="shared" si="4"/>
        <v>4</v>
      </c>
      <c r="O23" s="65"/>
      <c r="P23" s="65"/>
      <c r="Q23" s="74">
        <f t="shared" si="5"/>
        <v>4</v>
      </c>
      <c r="R23" s="74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>
        <v>2</v>
      </c>
      <c r="E24" s="188"/>
      <c r="F24" s="188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838</v>
      </c>
      <c r="C25" s="375" t="s">
        <v>582</v>
      </c>
      <c r="D25" s="189">
        <f>SUM(D21:D24)</f>
        <v>6</v>
      </c>
      <c r="E25" s="189">
        <f aca="true" t="shared" si="7" ref="E25:P25">SUM(E21:E24)</f>
        <v>0</v>
      </c>
      <c r="F25" s="189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6</v>
      </c>
      <c r="L25" s="66">
        <f t="shared" si="7"/>
        <v>0</v>
      </c>
      <c r="M25" s="66">
        <f t="shared" si="7"/>
        <v>0</v>
      </c>
      <c r="N25" s="67">
        <f t="shared" si="4"/>
        <v>6</v>
      </c>
      <c r="O25" s="66">
        <f t="shared" si="7"/>
        <v>0</v>
      </c>
      <c r="P25" s="66">
        <f t="shared" si="7"/>
        <v>0</v>
      </c>
      <c r="Q25" s="67">
        <f t="shared" si="5"/>
        <v>6</v>
      </c>
      <c r="R25" s="67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543</v>
      </c>
      <c r="B27" s="378" t="s">
        <v>853</v>
      </c>
      <c r="C27" s="379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586</v>
      </c>
      <c r="D28" s="188"/>
      <c r="E28" s="188"/>
      <c r="F28" s="188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587</v>
      </c>
      <c r="D29" s="188"/>
      <c r="E29" s="188"/>
      <c r="F29" s="188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588</v>
      </c>
      <c r="D30" s="188"/>
      <c r="E30" s="188"/>
      <c r="F30" s="188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589</v>
      </c>
      <c r="D31" s="188"/>
      <c r="E31" s="188"/>
      <c r="F31" s="188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592</v>
      </c>
      <c r="D33" s="188"/>
      <c r="E33" s="188"/>
      <c r="F33" s="188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601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7">
        <f>D17+D18+D19+D25+D38+D39</f>
        <v>4383</v>
      </c>
      <c r="E40" s="437">
        <f>E17+E18+E19+E25+E38+E39</f>
        <v>137</v>
      </c>
      <c r="F40" s="437">
        <f aca="true" t="shared" si="13" ref="F40:R40">F17+F18+F19+F25+F38+F39</f>
        <v>0</v>
      </c>
      <c r="G40" s="437">
        <f t="shared" si="13"/>
        <v>4520</v>
      </c>
      <c r="H40" s="437">
        <f t="shared" si="13"/>
        <v>0</v>
      </c>
      <c r="I40" s="437">
        <f t="shared" si="13"/>
        <v>0</v>
      </c>
      <c r="J40" s="437">
        <f t="shared" si="13"/>
        <v>4520</v>
      </c>
      <c r="K40" s="437">
        <f t="shared" si="13"/>
        <v>1298</v>
      </c>
      <c r="L40" s="437">
        <f t="shared" si="13"/>
        <v>53</v>
      </c>
      <c r="M40" s="437">
        <f t="shared" si="13"/>
        <v>0</v>
      </c>
      <c r="N40" s="437">
        <f t="shared" si="13"/>
        <v>1351</v>
      </c>
      <c r="O40" s="437">
        <f t="shared" si="13"/>
        <v>0</v>
      </c>
      <c r="P40" s="437">
        <f t="shared" si="13"/>
        <v>0</v>
      </c>
      <c r="Q40" s="437">
        <f t="shared" si="13"/>
        <v>1351</v>
      </c>
      <c r="R40" s="437">
        <f t="shared" si="13"/>
        <v>3169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4"/>
  <sheetViews>
    <sheetView view="pageBreakPreview" zoomScaleSheetLayoutView="100" workbookViewId="0" topLeftCell="A85">
      <selection activeCell="A108" sqref="A108:B108"/>
    </sheetView>
  </sheetViews>
  <sheetFormatPr defaultColWidth="9.00390625" defaultRowHeight="12.75"/>
  <cols>
    <col min="1" max="1" width="39.125" style="22" customWidth="1"/>
    <col min="2" max="2" width="10.375" style="101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6"/>
    </row>
    <row r="2" spans="1:15" ht="13.5" customHeight="1">
      <c r="A2" s="489" t="s">
        <v>383</v>
      </c>
      <c r="B2" s="615" t="str">
        <f>'справка №1-БАЛАНС'!E3</f>
        <v>"ВЕРЕЯ ТУР" АД - Ст.Загора</v>
      </c>
      <c r="C2" s="616"/>
      <c r="D2" s="522" t="s">
        <v>2</v>
      </c>
      <c r="E2" s="106">
        <f>'справка №1-БАЛАНС'!H3</f>
        <v>833067523</v>
      </c>
      <c r="F2" s="519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90" t="s">
        <v>5</v>
      </c>
      <c r="B3" s="613" t="str">
        <f>'справка №1-БАЛАНС'!E5</f>
        <v>30.09.2008 г.</v>
      </c>
      <c r="C3" s="614"/>
      <c r="D3" s="523" t="s">
        <v>4</v>
      </c>
      <c r="E3" s="106">
        <f>'справка №1-БАЛАНС'!H4</f>
        <v>680</v>
      </c>
      <c r="F3" s="414"/>
      <c r="G3" s="138"/>
      <c r="H3" s="138"/>
      <c r="I3" s="138"/>
      <c r="J3" s="138"/>
      <c r="K3" s="138"/>
      <c r="L3" s="138"/>
      <c r="M3" s="138"/>
      <c r="N3" s="138"/>
      <c r="O3" s="138"/>
    </row>
    <row r="4" spans="1:5" ht="12.75" customHeight="1">
      <c r="A4" s="491" t="s">
        <v>610</v>
      </c>
      <c r="B4" s="492"/>
      <c r="C4" s="493"/>
      <c r="D4" s="106"/>
      <c r="E4" s="494" t="s">
        <v>611</v>
      </c>
    </row>
    <row r="5" spans="1:14" s="99" customFormat="1" ht="12">
      <c r="A5" s="388" t="s">
        <v>463</v>
      </c>
      <c r="B5" s="389" t="s">
        <v>8</v>
      </c>
      <c r="C5" s="390" t="s">
        <v>612</v>
      </c>
      <c r="D5" s="137" t="s">
        <v>613</v>
      </c>
      <c r="E5" s="137"/>
      <c r="F5" s="121"/>
      <c r="G5" s="122"/>
      <c r="H5" s="122"/>
      <c r="I5" s="122"/>
      <c r="J5" s="122"/>
      <c r="K5" s="122"/>
      <c r="L5" s="122"/>
      <c r="M5" s="122"/>
      <c r="N5" s="122"/>
    </row>
    <row r="6" spans="1:15" s="99" customFormat="1" ht="12">
      <c r="A6" s="388"/>
      <c r="B6" s="391"/>
      <c r="C6" s="390"/>
      <c r="D6" s="392" t="s">
        <v>614</v>
      </c>
      <c r="E6" s="123" t="s">
        <v>615</v>
      </c>
      <c r="F6" s="121"/>
      <c r="G6" s="122"/>
      <c r="H6" s="122"/>
      <c r="I6" s="122"/>
      <c r="J6" s="122"/>
      <c r="K6" s="122"/>
      <c r="L6" s="122"/>
      <c r="M6" s="122"/>
      <c r="N6" s="122"/>
      <c r="O6" s="122"/>
    </row>
    <row r="7" spans="1:15" s="99" customFormat="1" ht="12">
      <c r="A7" s="114" t="s">
        <v>14</v>
      </c>
      <c r="B7" s="391" t="s">
        <v>15</v>
      </c>
      <c r="C7" s="114">
        <v>1</v>
      </c>
      <c r="D7" s="114">
        <v>2</v>
      </c>
      <c r="E7" s="114">
        <v>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6" ht="12">
      <c r="A8" s="392" t="s">
        <v>616</v>
      </c>
      <c r="B8" s="393" t="s">
        <v>617</v>
      </c>
      <c r="C8" s="107"/>
      <c r="D8" s="107"/>
      <c r="E8" s="119">
        <f>C8-D8</f>
        <v>0</v>
      </c>
      <c r="F8" s="105"/>
    </row>
    <row r="9" spans="1:6" ht="12">
      <c r="A9" s="392" t="s">
        <v>618</v>
      </c>
      <c r="B9" s="394"/>
      <c r="C9" s="103"/>
      <c r="D9" s="103"/>
      <c r="E9" s="119"/>
      <c r="F9" s="105"/>
    </row>
    <row r="10" spans="1:15" ht="12">
      <c r="A10" s="395" t="s">
        <v>619</v>
      </c>
      <c r="B10" s="396" t="s">
        <v>620</v>
      </c>
      <c r="C10" s="118">
        <f>SUM(C11:C13)</f>
        <v>0</v>
      </c>
      <c r="D10" s="118">
        <f>SUM(D11:D13)</f>
        <v>0</v>
      </c>
      <c r="E10" s="119">
        <f>SUM(E11:E13)</f>
        <v>0</v>
      </c>
      <c r="F10" s="105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6" ht="12">
      <c r="A11" s="395" t="s">
        <v>621</v>
      </c>
      <c r="B11" s="396" t="s">
        <v>622</v>
      </c>
      <c r="C11" s="107"/>
      <c r="D11" s="107"/>
      <c r="E11" s="119">
        <f aca="true" t="shared" si="0" ref="E11:E41">C11-D11</f>
        <v>0</v>
      </c>
      <c r="F11" s="105"/>
    </row>
    <row r="12" spans="1:6" ht="12">
      <c r="A12" s="395" t="s">
        <v>623</v>
      </c>
      <c r="B12" s="396" t="s">
        <v>624</v>
      </c>
      <c r="C12" s="107"/>
      <c r="D12" s="107"/>
      <c r="E12" s="119">
        <f t="shared" si="0"/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15" ht="12">
      <c r="A15" s="395" t="s">
        <v>629</v>
      </c>
      <c r="B15" s="396" t="s">
        <v>630</v>
      </c>
      <c r="C15" s="118">
        <f>+C16+C17</f>
        <v>0</v>
      </c>
      <c r="D15" s="118">
        <f>+D16+D17</f>
        <v>0</v>
      </c>
      <c r="E15" s="119">
        <f t="shared" si="0"/>
        <v>0</v>
      </c>
      <c r="F15" s="105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6" ht="12">
      <c r="A16" s="395" t="s">
        <v>631</v>
      </c>
      <c r="B16" s="396" t="s">
        <v>632</v>
      </c>
      <c r="C16" s="107"/>
      <c r="D16" s="107"/>
      <c r="E16" s="119">
        <f t="shared" si="0"/>
        <v>0</v>
      </c>
      <c r="F16" s="105"/>
    </row>
    <row r="17" spans="1:6" ht="12">
      <c r="A17" s="395" t="s">
        <v>625</v>
      </c>
      <c r="B17" s="396" t="s">
        <v>633</v>
      </c>
      <c r="C17" s="107"/>
      <c r="D17" s="107"/>
      <c r="E17" s="119">
        <f t="shared" si="0"/>
        <v>0</v>
      </c>
      <c r="F17" s="105"/>
    </row>
    <row r="18" spans="1:15" ht="12">
      <c r="A18" s="397" t="s">
        <v>634</v>
      </c>
      <c r="B18" s="393" t="s">
        <v>635</v>
      </c>
      <c r="C18" s="103">
        <f>C10+C14+C15</f>
        <v>0</v>
      </c>
      <c r="D18" s="103">
        <f>D10+D14+D15</f>
        <v>0</v>
      </c>
      <c r="E18" s="117">
        <f>E10+E14+E15</f>
        <v>0</v>
      </c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6" ht="12">
      <c r="A19" s="392" t="s">
        <v>636</v>
      </c>
      <c r="B19" s="394"/>
      <c r="C19" s="118"/>
      <c r="D19" s="103"/>
      <c r="E19" s="119">
        <f t="shared" si="0"/>
        <v>0</v>
      </c>
      <c r="F19" s="105"/>
    </row>
    <row r="20" spans="1:6" ht="12">
      <c r="A20" s="395" t="s">
        <v>637</v>
      </c>
      <c r="B20" s="393" t="s">
        <v>638</v>
      </c>
      <c r="C20" s="107"/>
      <c r="D20" s="107"/>
      <c r="E20" s="119">
        <f t="shared" si="0"/>
        <v>0</v>
      </c>
      <c r="F20" s="105"/>
    </row>
    <row r="21" spans="1:6" ht="12">
      <c r="A21" s="395"/>
      <c r="B21" s="394"/>
      <c r="C21" s="118"/>
      <c r="D21" s="103"/>
      <c r="E21" s="119"/>
      <c r="F21" s="105"/>
    </row>
    <row r="22" spans="1:6" ht="12">
      <c r="A22" s="392" t="s">
        <v>639</v>
      </c>
      <c r="B22" s="398"/>
      <c r="C22" s="118"/>
      <c r="D22" s="103"/>
      <c r="E22" s="119"/>
      <c r="F22" s="105"/>
    </row>
    <row r="23" spans="1:15" ht="12">
      <c r="A23" s="395" t="s">
        <v>640</v>
      </c>
      <c r="B23" s="396" t="s">
        <v>641</v>
      </c>
      <c r="C23" s="118">
        <f>SUM(C24:C26)</f>
        <v>0</v>
      </c>
      <c r="D23" s="118">
        <f>SUM(D24:D26)</f>
        <v>0</v>
      </c>
      <c r="E23" s="119">
        <f>SUM(E24:E26)</f>
        <v>0</v>
      </c>
      <c r="F23" s="105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" ht="12">
      <c r="A24" s="395" t="s">
        <v>642</v>
      </c>
      <c r="B24" s="396" t="s">
        <v>643</v>
      </c>
      <c r="C24" s="107"/>
      <c r="D24" s="107"/>
      <c r="E24" s="119">
        <f t="shared" si="0"/>
        <v>0</v>
      </c>
      <c r="F24" s="105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/>
      <c r="D26" s="107"/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>
        <v>127</v>
      </c>
      <c r="D27" s="107">
        <v>127</v>
      </c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/>
      <c r="D28" s="107"/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/>
      <c r="D29" s="107"/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15" ht="12">
      <c r="A32" s="395" t="s">
        <v>658</v>
      </c>
      <c r="B32" s="396" t="s">
        <v>659</v>
      </c>
      <c r="C32" s="104"/>
      <c r="D32" s="104"/>
      <c r="E32" s="120">
        <f>SUM(E33:E36)</f>
        <v>0</v>
      </c>
      <c r="F32" s="105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>
      <c r="A33" s="395" t="s">
        <v>660</v>
      </c>
      <c r="B33" s="396" t="s">
        <v>661</v>
      </c>
      <c r="C33" s="107"/>
      <c r="D33" s="107"/>
      <c r="E33" s="119">
        <f t="shared" si="0"/>
        <v>0</v>
      </c>
      <c r="F33" s="105"/>
    </row>
    <row r="34" spans="1:6" ht="12">
      <c r="A34" s="395" t="s">
        <v>662</v>
      </c>
      <c r="B34" s="396" t="s">
        <v>663</v>
      </c>
      <c r="C34" s="107"/>
      <c r="D34" s="107"/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/>
      <c r="D35" s="107"/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15" ht="12">
      <c r="A37" s="395" t="s">
        <v>668</v>
      </c>
      <c r="B37" s="396" t="s">
        <v>669</v>
      </c>
      <c r="C37" s="118">
        <v>42</v>
      </c>
      <c r="D37" s="104">
        <v>42</v>
      </c>
      <c r="E37" s="120">
        <f>SUM(E38:E41)</f>
        <v>0</v>
      </c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6" ht="12">
      <c r="A38" s="395" t="s">
        <v>670</v>
      </c>
      <c r="B38" s="396" t="s">
        <v>671</v>
      </c>
      <c r="C38" s="107"/>
      <c r="D38" s="107"/>
      <c r="E38" s="119">
        <f t="shared" si="0"/>
        <v>0</v>
      </c>
      <c r="F38" s="105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>
        <v>42</v>
      </c>
      <c r="D41" s="107">
        <v>42</v>
      </c>
      <c r="E41" s="119">
        <f t="shared" si="0"/>
        <v>0</v>
      </c>
      <c r="F41" s="105"/>
    </row>
    <row r="42" spans="1:15" ht="12">
      <c r="A42" s="397" t="s">
        <v>678</v>
      </c>
      <c r="B42" s="393" t="s">
        <v>679</v>
      </c>
      <c r="C42" s="103">
        <f>C23+C27+C28+C30+C29+C31+C32+C37</f>
        <v>169</v>
      </c>
      <c r="D42" s="103">
        <f>D23+D27+D28+D30+D29+D31+D32+D37</f>
        <v>169</v>
      </c>
      <c r="E42" s="117">
        <f>E23+E27+E28+E30+E29+E31+E32+E37</f>
        <v>0</v>
      </c>
      <c r="F42" s="105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">
      <c r="A43" s="392" t="s">
        <v>680</v>
      </c>
      <c r="B43" s="394" t="s">
        <v>681</v>
      </c>
      <c r="C43" s="102">
        <f>C42+C20+C18+C8</f>
        <v>169</v>
      </c>
      <c r="D43" s="102">
        <f>D42+D20+D18+D8</f>
        <v>169</v>
      </c>
      <c r="E43" s="117">
        <f>E42+E20+E18+E8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 ht="12">
      <c r="A44" s="399"/>
      <c r="B44" s="400"/>
      <c r="C44" s="401"/>
      <c r="D44" s="401"/>
      <c r="E44" s="401"/>
      <c r="F44" s="10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6" ht="12">
      <c r="A45" s="399" t="s">
        <v>682</v>
      </c>
      <c r="B45" s="400"/>
      <c r="C45" s="402"/>
      <c r="D45" s="402"/>
      <c r="E45" s="402"/>
      <c r="F45" s="121" t="s">
        <v>275</v>
      </c>
    </row>
    <row r="46" spans="1:6" s="99" customFormat="1" ht="24">
      <c r="A46" s="388" t="s">
        <v>463</v>
      </c>
      <c r="B46" s="389" t="s">
        <v>8</v>
      </c>
      <c r="C46" s="403" t="s">
        <v>683</v>
      </c>
      <c r="D46" s="137" t="s">
        <v>684</v>
      </c>
      <c r="E46" s="137"/>
      <c r="F46" s="137" t="s">
        <v>685</v>
      </c>
    </row>
    <row r="47" spans="1:6" s="99" customFormat="1" ht="12">
      <c r="A47" s="388"/>
      <c r="B47" s="391"/>
      <c r="C47" s="403"/>
      <c r="D47" s="392" t="s">
        <v>614</v>
      </c>
      <c r="E47" s="392" t="s">
        <v>615</v>
      </c>
      <c r="F47" s="137"/>
    </row>
    <row r="48" spans="1:6" s="99" customFormat="1" ht="12">
      <c r="A48" s="114" t="s">
        <v>14</v>
      </c>
      <c r="B48" s="391" t="s">
        <v>15</v>
      </c>
      <c r="C48" s="114">
        <v>1</v>
      </c>
      <c r="D48" s="114">
        <v>2</v>
      </c>
      <c r="E48" s="116">
        <v>3</v>
      </c>
      <c r="F48" s="116">
        <v>4</v>
      </c>
    </row>
    <row r="49" spans="1:6" ht="12">
      <c r="A49" s="392" t="s">
        <v>686</v>
      </c>
      <c r="B49" s="398"/>
      <c r="C49" s="102"/>
      <c r="D49" s="102"/>
      <c r="E49" s="102"/>
      <c r="F49" s="404"/>
    </row>
    <row r="50" spans="1:16" ht="24">
      <c r="A50" s="395" t="s">
        <v>687</v>
      </c>
      <c r="B50" s="396" t="s">
        <v>688</v>
      </c>
      <c r="C50" s="102">
        <f>SUM(C51:C53)</f>
        <v>0</v>
      </c>
      <c r="D50" s="102">
        <f>SUM(D51:D53)</f>
        <v>0</v>
      </c>
      <c r="E50" s="118">
        <f>C50-D50</f>
        <v>0</v>
      </c>
      <c r="F50" s="103">
        <f>SUM(F51:F53)</f>
        <v>0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6" ht="12">
      <c r="A51" s="395" t="s">
        <v>689</v>
      </c>
      <c r="B51" s="396" t="s">
        <v>690</v>
      </c>
      <c r="C51" s="107"/>
      <c r="D51" s="107"/>
      <c r="E51" s="118">
        <f>C51-D51</f>
        <v>0</v>
      </c>
      <c r="F51" s="107"/>
    </row>
    <row r="52" spans="1:6" ht="12">
      <c r="A52" s="395" t="s">
        <v>691</v>
      </c>
      <c r="B52" s="396" t="s">
        <v>692</v>
      </c>
      <c r="C52" s="107"/>
      <c r="D52" s="107"/>
      <c r="E52" s="118">
        <f aca="true" t="shared" si="1" ref="E52:E94">C52-D52</f>
        <v>0</v>
      </c>
      <c r="F52" s="107"/>
    </row>
    <row r="53" spans="1:6" ht="12">
      <c r="A53" s="395" t="s">
        <v>676</v>
      </c>
      <c r="B53" s="396" t="s">
        <v>693</v>
      </c>
      <c r="C53" s="107"/>
      <c r="D53" s="107"/>
      <c r="E53" s="118">
        <f t="shared" si="1"/>
        <v>0</v>
      </c>
      <c r="F53" s="107"/>
    </row>
    <row r="54" spans="1:16" ht="24">
      <c r="A54" s="395" t="s">
        <v>694</v>
      </c>
      <c r="B54" s="396" t="s">
        <v>695</v>
      </c>
      <c r="C54" s="102">
        <v>0</v>
      </c>
      <c r="D54" s="102">
        <f>D55+D57</f>
        <v>0</v>
      </c>
      <c r="E54" s="118">
        <f t="shared" si="1"/>
        <v>0</v>
      </c>
      <c r="F54" s="102">
        <f>F55+F57</f>
        <v>0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6" ht="12">
      <c r="A55" s="395" t="s">
        <v>696</v>
      </c>
      <c r="B55" s="396" t="s">
        <v>697</v>
      </c>
      <c r="C55" s="107">
        <v>0</v>
      </c>
      <c r="D55" s="107"/>
      <c r="E55" s="118">
        <f t="shared" si="1"/>
        <v>0</v>
      </c>
      <c r="F55" s="107"/>
    </row>
    <row r="56" spans="1:6" ht="12">
      <c r="A56" s="405" t="s">
        <v>698</v>
      </c>
      <c r="B56" s="396" t="s">
        <v>699</v>
      </c>
      <c r="C56" s="108"/>
      <c r="D56" s="108"/>
      <c r="E56" s="118">
        <f t="shared" si="1"/>
        <v>0</v>
      </c>
      <c r="F56" s="108"/>
    </row>
    <row r="57" spans="1:6" ht="12">
      <c r="A57" s="405" t="s">
        <v>700</v>
      </c>
      <c r="B57" s="396" t="s">
        <v>701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702</v>
      </c>
      <c r="C58" s="108"/>
      <c r="D58" s="108"/>
      <c r="E58" s="118">
        <f t="shared" si="1"/>
        <v>0</v>
      </c>
      <c r="F58" s="108"/>
    </row>
    <row r="59" spans="1:6" ht="12">
      <c r="A59" s="395" t="s">
        <v>138</v>
      </c>
      <c r="B59" s="396" t="s">
        <v>703</v>
      </c>
      <c r="C59" s="107"/>
      <c r="D59" s="107"/>
      <c r="E59" s="118">
        <f t="shared" si="1"/>
        <v>0</v>
      </c>
      <c r="F59" s="109"/>
    </row>
    <row r="60" spans="1:6" ht="12">
      <c r="A60" s="395" t="s">
        <v>141</v>
      </c>
      <c r="B60" s="396" t="s">
        <v>704</v>
      </c>
      <c r="C60" s="107"/>
      <c r="D60" s="107"/>
      <c r="E60" s="118">
        <f t="shared" si="1"/>
        <v>0</v>
      </c>
      <c r="F60" s="109"/>
    </row>
    <row r="61" spans="1:6" ht="12">
      <c r="A61" s="395" t="s">
        <v>705</v>
      </c>
      <c r="B61" s="396" t="s">
        <v>706</v>
      </c>
      <c r="C61" s="107"/>
      <c r="D61" s="107"/>
      <c r="E61" s="118">
        <f t="shared" si="1"/>
        <v>0</v>
      </c>
      <c r="F61" s="109"/>
    </row>
    <row r="62" spans="1:6" ht="12">
      <c r="A62" s="395" t="s">
        <v>707</v>
      </c>
      <c r="B62" s="396" t="s">
        <v>708</v>
      </c>
      <c r="C62" s="107"/>
      <c r="D62" s="107"/>
      <c r="E62" s="118">
        <f t="shared" si="1"/>
        <v>0</v>
      </c>
      <c r="F62" s="109"/>
    </row>
    <row r="63" spans="1:6" ht="12">
      <c r="A63" s="395" t="s">
        <v>709</v>
      </c>
      <c r="B63" s="396" t="s">
        <v>710</v>
      </c>
      <c r="C63" s="108"/>
      <c r="D63" s="108"/>
      <c r="E63" s="118">
        <f t="shared" si="1"/>
        <v>0</v>
      </c>
      <c r="F63" s="110"/>
    </row>
    <row r="64" spans="1:16" ht="12">
      <c r="A64" s="397" t="s">
        <v>711</v>
      </c>
      <c r="B64" s="393" t="s">
        <v>712</v>
      </c>
      <c r="C64" s="102">
        <f>C50+C54+C59+C60+C61+C62</f>
        <v>0</v>
      </c>
      <c r="D64" s="102">
        <f>D50+D54+D59+D60+D61+D62</f>
        <v>0</v>
      </c>
      <c r="E64" s="118">
        <f t="shared" si="1"/>
        <v>0</v>
      </c>
      <c r="F64" s="102">
        <f>F50+F54+F59+F60+F61+F62</f>
        <v>0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12">
      <c r="A65" s="397"/>
      <c r="B65" s="393"/>
      <c r="C65" s="102"/>
      <c r="D65" s="102"/>
      <c r="E65" s="118"/>
      <c r="F65" s="102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6" ht="12">
      <c r="A66" s="392" t="s">
        <v>713</v>
      </c>
      <c r="B66" s="394"/>
      <c r="C66" s="103"/>
      <c r="D66" s="103"/>
      <c r="E66" s="118"/>
      <c r="F66" s="111"/>
    </row>
    <row r="67" spans="1:6" ht="12">
      <c r="A67" s="395" t="s">
        <v>714</v>
      </c>
      <c r="B67" s="406" t="s">
        <v>715</v>
      </c>
      <c r="C67" s="107"/>
      <c r="D67" s="107"/>
      <c r="E67" s="118">
        <f t="shared" si="1"/>
        <v>0</v>
      </c>
      <c r="F67" s="109"/>
    </row>
    <row r="68" spans="1:6" ht="12">
      <c r="A68" s="392"/>
      <c r="B68" s="394"/>
      <c r="C68" s="103"/>
      <c r="D68" s="103"/>
      <c r="E68" s="118"/>
      <c r="F68" s="111"/>
    </row>
    <row r="69" spans="1:6" ht="12">
      <c r="A69" s="392" t="s">
        <v>716</v>
      </c>
      <c r="B69" s="398"/>
      <c r="C69" s="103"/>
      <c r="D69" s="103"/>
      <c r="E69" s="118"/>
      <c r="F69" s="111"/>
    </row>
    <row r="70" spans="1:16" ht="24">
      <c r="A70" s="395" t="s">
        <v>687</v>
      </c>
      <c r="B70" s="396" t="s">
        <v>717</v>
      </c>
      <c r="C70" s="104">
        <f>SUM(C71:C73)</f>
        <v>0</v>
      </c>
      <c r="D70" s="104">
        <f>SUM(D71:D73)</f>
        <v>0</v>
      </c>
      <c r="E70" s="104">
        <f>SUM(E71:E73)</f>
        <v>0</v>
      </c>
      <c r="F70" s="104">
        <f>SUM(F71:F73)</f>
        <v>0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6" ht="12">
      <c r="A71" s="395" t="s">
        <v>718</v>
      </c>
      <c r="B71" s="396" t="s">
        <v>719</v>
      </c>
      <c r="C71" s="107"/>
      <c r="D71" s="107"/>
      <c r="E71" s="118">
        <f t="shared" si="1"/>
        <v>0</v>
      </c>
      <c r="F71" s="109"/>
    </row>
    <row r="72" spans="1:6" ht="12">
      <c r="A72" s="395" t="s">
        <v>720</v>
      </c>
      <c r="B72" s="396" t="s">
        <v>721</v>
      </c>
      <c r="C72" s="107"/>
      <c r="D72" s="107"/>
      <c r="E72" s="118">
        <f t="shared" si="1"/>
        <v>0</v>
      </c>
      <c r="F72" s="109"/>
    </row>
    <row r="73" spans="1:6" ht="12">
      <c r="A73" s="407" t="s">
        <v>722</v>
      </c>
      <c r="B73" s="396" t="s">
        <v>723</v>
      </c>
      <c r="C73" s="107">
        <v>0</v>
      </c>
      <c r="D73" s="107"/>
      <c r="E73" s="118">
        <f t="shared" si="1"/>
        <v>0</v>
      </c>
      <c r="F73" s="109"/>
    </row>
    <row r="74" spans="1:16" ht="24">
      <c r="A74" s="395" t="s">
        <v>694</v>
      </c>
      <c r="B74" s="396" t="s">
        <v>724</v>
      </c>
      <c r="C74" s="102">
        <v>0</v>
      </c>
      <c r="D74" s="102">
        <f>D75+D77</f>
        <v>0</v>
      </c>
      <c r="E74" s="102">
        <f>E75+E77</f>
        <v>0</v>
      </c>
      <c r="F74" s="102">
        <f>F75+F77</f>
        <v>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6" ht="12">
      <c r="A75" s="395" t="s">
        <v>725</v>
      </c>
      <c r="B75" s="396" t="s">
        <v>726</v>
      </c>
      <c r="C75" s="107">
        <v>0</v>
      </c>
      <c r="D75" s="107"/>
      <c r="E75" s="118">
        <f t="shared" si="1"/>
        <v>0</v>
      </c>
      <c r="F75" s="107"/>
    </row>
    <row r="76" spans="1:6" ht="12">
      <c r="A76" s="395" t="s">
        <v>727</v>
      </c>
      <c r="B76" s="396" t="s">
        <v>728</v>
      </c>
      <c r="C76" s="108"/>
      <c r="D76" s="108"/>
      <c r="E76" s="118">
        <f t="shared" si="1"/>
        <v>0</v>
      </c>
      <c r="F76" s="108"/>
    </row>
    <row r="77" spans="1:6" ht="12">
      <c r="A77" s="395" t="s">
        <v>729</v>
      </c>
      <c r="B77" s="396" t="s">
        <v>730</v>
      </c>
      <c r="C77" s="107"/>
      <c r="D77" s="107"/>
      <c r="E77" s="118">
        <f t="shared" si="1"/>
        <v>0</v>
      </c>
      <c r="F77" s="107"/>
    </row>
    <row r="78" spans="1:6" ht="12">
      <c r="A78" s="395" t="s">
        <v>698</v>
      </c>
      <c r="B78" s="396" t="s">
        <v>731</v>
      </c>
      <c r="C78" s="108"/>
      <c r="D78" s="108"/>
      <c r="E78" s="118">
        <f t="shared" si="1"/>
        <v>0</v>
      </c>
      <c r="F78" s="108"/>
    </row>
    <row r="79" spans="1:16" ht="12">
      <c r="A79" s="395" t="s">
        <v>732</v>
      </c>
      <c r="B79" s="396" t="s">
        <v>733</v>
      </c>
      <c r="C79" s="102">
        <f>SUM(C80:C83)</f>
        <v>0</v>
      </c>
      <c r="D79" s="102">
        <f>SUM(D80:D83)</f>
        <v>0</v>
      </c>
      <c r="E79" s="102">
        <f>SUM(E80:E83)</f>
        <v>0</v>
      </c>
      <c r="F79" s="102">
        <f>SUM(F80:F83)</f>
        <v>0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6" ht="12">
      <c r="A80" s="395" t="s">
        <v>734</v>
      </c>
      <c r="B80" s="396" t="s">
        <v>735</v>
      </c>
      <c r="C80" s="107"/>
      <c r="D80" s="107"/>
      <c r="E80" s="118">
        <f t="shared" si="1"/>
        <v>0</v>
      </c>
      <c r="F80" s="107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24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12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16" ht="12">
      <c r="A84" s="395" t="s">
        <v>742</v>
      </c>
      <c r="B84" s="396" t="s">
        <v>743</v>
      </c>
      <c r="C84" s="103"/>
      <c r="D84" s="103">
        <f>SUM(D85:D89)+D93</f>
        <v>0</v>
      </c>
      <c r="E84" s="103">
        <f>SUM(E85:E89)+E93</f>
        <v>464</v>
      </c>
      <c r="F84" s="103">
        <f>SUM(F85:F89)+F93</f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1:6" ht="12">
      <c r="A85" s="395" t="s">
        <v>744</v>
      </c>
      <c r="B85" s="396" t="s">
        <v>745</v>
      </c>
      <c r="C85" s="107"/>
      <c r="D85" s="107"/>
      <c r="E85" s="118">
        <f t="shared" si="1"/>
        <v>0</v>
      </c>
      <c r="F85" s="107"/>
    </row>
    <row r="86" spans="1:6" ht="12">
      <c r="A86" s="395" t="s">
        <v>746</v>
      </c>
      <c r="B86" s="396" t="s">
        <v>747</v>
      </c>
      <c r="C86" s="107">
        <v>330</v>
      </c>
      <c r="D86" s="107"/>
      <c r="E86" s="118">
        <f t="shared" si="1"/>
        <v>330</v>
      </c>
      <c r="F86" s="107"/>
    </row>
    <row r="87" spans="1:6" ht="12">
      <c r="A87" s="395" t="s">
        <v>748</v>
      </c>
      <c r="B87" s="396" t="s">
        <v>749</v>
      </c>
      <c r="C87" s="107"/>
      <c r="D87" s="107"/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30</v>
      </c>
      <c r="D88" s="107"/>
      <c r="E88" s="118">
        <f t="shared" si="1"/>
        <v>30</v>
      </c>
      <c r="F88" s="107"/>
    </row>
    <row r="89" spans="1:16" ht="12">
      <c r="A89" s="395" t="s">
        <v>752</v>
      </c>
      <c r="B89" s="396" t="s">
        <v>753</v>
      </c>
      <c r="C89" s="102">
        <v>102</v>
      </c>
      <c r="D89" s="102">
        <f>SUM(D90:D92)</f>
        <v>0</v>
      </c>
      <c r="E89" s="102">
        <f>SUM(E90:E92)</f>
        <v>102</v>
      </c>
      <c r="F89" s="102">
        <f>SUM(F90:F92)</f>
        <v>0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1:6" ht="12">
      <c r="A90" s="395" t="s">
        <v>754</v>
      </c>
      <c r="B90" s="396" t="s">
        <v>755</v>
      </c>
      <c r="C90" s="107"/>
      <c r="D90" s="107"/>
      <c r="E90" s="118">
        <f t="shared" si="1"/>
        <v>0</v>
      </c>
      <c r="F90" s="107"/>
    </row>
    <row r="91" spans="1:6" ht="12">
      <c r="A91" s="395" t="s">
        <v>662</v>
      </c>
      <c r="B91" s="396" t="s">
        <v>756</v>
      </c>
      <c r="C91" s="107"/>
      <c r="D91" s="107"/>
      <c r="E91" s="118">
        <f t="shared" si="1"/>
        <v>0</v>
      </c>
      <c r="F91" s="107"/>
    </row>
    <row r="92" spans="1:6" ht="12">
      <c r="A92" s="395" t="s">
        <v>666</v>
      </c>
      <c r="B92" s="396" t="s">
        <v>757</v>
      </c>
      <c r="C92" s="107">
        <v>102</v>
      </c>
      <c r="D92" s="107"/>
      <c r="E92" s="118">
        <f t="shared" si="1"/>
        <v>102</v>
      </c>
      <c r="F92" s="107"/>
    </row>
    <row r="93" spans="1:6" ht="12">
      <c r="A93" s="395" t="s">
        <v>758</v>
      </c>
      <c r="B93" s="396" t="s">
        <v>759</v>
      </c>
      <c r="C93" s="107">
        <v>2</v>
      </c>
      <c r="D93" s="107"/>
      <c r="E93" s="118">
        <f t="shared" si="1"/>
        <v>2</v>
      </c>
      <c r="F93" s="107"/>
    </row>
    <row r="94" spans="1:6" ht="12">
      <c r="A94" s="395" t="s">
        <v>760</v>
      </c>
      <c r="B94" s="396" t="s">
        <v>761</v>
      </c>
      <c r="C94" s="107">
        <v>161</v>
      </c>
      <c r="D94" s="107"/>
      <c r="E94" s="118">
        <f t="shared" si="1"/>
        <v>161</v>
      </c>
      <c r="F94" s="109"/>
    </row>
    <row r="95" spans="1:16" ht="12">
      <c r="A95" s="397" t="s">
        <v>762</v>
      </c>
      <c r="B95" s="406" t="s">
        <v>763</v>
      </c>
      <c r="C95" s="103">
        <v>625</v>
      </c>
      <c r="D95" s="103">
        <f>D84+D79+D74+D70+D94</f>
        <v>0</v>
      </c>
      <c r="E95" s="103">
        <f>E84+E79+E74+E70+E94</f>
        <v>625</v>
      </c>
      <c r="F95" s="103">
        <f>F84+F79+F74+F70+F94</f>
        <v>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1:16" ht="12">
      <c r="A96" s="392" t="s">
        <v>764</v>
      </c>
      <c r="B96" s="394" t="s">
        <v>765</v>
      </c>
      <c r="C96" s="103">
        <f>C95+C67+C64</f>
        <v>625</v>
      </c>
      <c r="D96" s="103">
        <f>D95+D67+D64</f>
        <v>0</v>
      </c>
      <c r="E96" s="103">
        <f>E95+E67+E64</f>
        <v>625</v>
      </c>
      <c r="F96" s="103">
        <f>F95+F67+F64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6" ht="12">
      <c r="A97" s="402"/>
      <c r="B97" s="408"/>
      <c r="C97" s="112"/>
      <c r="D97" s="112"/>
      <c r="E97" s="112"/>
      <c r="F97" s="113"/>
    </row>
    <row r="98" spans="1:27" ht="12">
      <c r="A98" s="399" t="s">
        <v>766</v>
      </c>
      <c r="B98" s="409"/>
      <c r="C98" s="112"/>
      <c r="D98" s="112"/>
      <c r="E98" s="112"/>
      <c r="F98" s="410" t="s">
        <v>524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16" s="524" customFormat="1" ht="24">
      <c r="A99" s="114" t="s">
        <v>463</v>
      </c>
      <c r="B99" s="394" t="s">
        <v>464</v>
      </c>
      <c r="C99" s="114" t="s">
        <v>767</v>
      </c>
      <c r="D99" s="114" t="s">
        <v>768</v>
      </c>
      <c r="E99" s="114" t="s">
        <v>769</v>
      </c>
      <c r="F99" s="114" t="s">
        <v>770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524" customFormat="1" ht="12">
      <c r="A100" s="114" t="s">
        <v>14</v>
      </c>
      <c r="B100" s="394" t="s">
        <v>15</v>
      </c>
      <c r="C100" s="114">
        <v>1</v>
      </c>
      <c r="D100" s="114">
        <v>2</v>
      </c>
      <c r="E100" s="114">
        <v>3</v>
      </c>
      <c r="F100" s="116">
        <v>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4" ht="12">
      <c r="A101" s="395" t="s">
        <v>771</v>
      </c>
      <c r="B101" s="396" t="s">
        <v>772</v>
      </c>
      <c r="C101" s="107"/>
      <c r="D101" s="107"/>
      <c r="E101" s="107"/>
      <c r="F101" s="124">
        <f>C101+D101-E101</f>
        <v>0</v>
      </c>
      <c r="G101" s="106"/>
      <c r="H101" s="106"/>
      <c r="I101" s="106"/>
      <c r="J101" s="106"/>
      <c r="K101" s="106"/>
      <c r="L101" s="106"/>
      <c r="M101" s="106"/>
      <c r="N101" s="106"/>
    </row>
    <row r="102" spans="1:6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16" ht="12">
      <c r="A104" s="411" t="s">
        <v>777</v>
      </c>
      <c r="B104" s="394" t="s">
        <v>778</v>
      </c>
      <c r="C104" s="102">
        <f>SUM(C101:C103)</f>
        <v>0</v>
      </c>
      <c r="D104" s="102">
        <f>SUM(D101:D103)</f>
        <v>0</v>
      </c>
      <c r="E104" s="102">
        <f>SUM(E101:E103)</f>
        <v>0</v>
      </c>
      <c r="F104" s="102">
        <f>SUM(F101:F103)</f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27" ht="12">
      <c r="A105" s="412" t="s">
        <v>779</v>
      </c>
      <c r="B105" s="413"/>
      <c r="C105" s="399"/>
      <c r="D105" s="399"/>
      <c r="E105" s="399"/>
      <c r="F105" s="12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4" customHeight="1">
      <c r="A106" s="611" t="s">
        <v>780</v>
      </c>
      <c r="B106" s="611"/>
      <c r="C106" s="611"/>
      <c r="D106" s="611"/>
      <c r="E106" s="611"/>
      <c r="F106" s="61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6" ht="12">
      <c r="A107" s="399"/>
      <c r="B107" s="400"/>
      <c r="C107" s="399"/>
      <c r="D107" s="399"/>
      <c r="E107" s="399"/>
      <c r="F107" s="121"/>
    </row>
    <row r="108" spans="1:6" ht="12">
      <c r="A108" s="610" t="s">
        <v>871</v>
      </c>
      <c r="B108" s="610"/>
      <c r="C108" s="610" t="s">
        <v>381</v>
      </c>
      <c r="D108" s="610"/>
      <c r="E108" s="610"/>
      <c r="F108" s="610"/>
    </row>
    <row r="109" spans="1:6" ht="12">
      <c r="A109" s="384"/>
      <c r="B109" s="385"/>
      <c r="C109" s="384"/>
      <c r="D109" s="384"/>
      <c r="E109" s="384"/>
      <c r="F109" s="386"/>
    </row>
    <row r="110" spans="1:6" ht="12">
      <c r="A110" s="384"/>
      <c r="B110" s="385"/>
      <c r="C110" s="609" t="s">
        <v>781</v>
      </c>
      <c r="D110" s="609"/>
      <c r="E110" s="609"/>
      <c r="F110" s="609"/>
    </row>
    <row r="111" spans="1:6" ht="12">
      <c r="A111" s="348"/>
      <c r="B111" s="387"/>
      <c r="C111" s="348"/>
      <c r="D111" s="348"/>
      <c r="E111" s="348"/>
      <c r="F111" s="34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17" t="str">
        <f>'справка №1-БАЛАНС'!E3</f>
        <v>"ВЕРЕЯ ТУР" АД - Ст.Загора</v>
      </c>
      <c r="C4" s="617"/>
      <c r="D4" s="617"/>
      <c r="E4" s="617"/>
      <c r="F4" s="617"/>
      <c r="G4" s="623" t="s">
        <v>2</v>
      </c>
      <c r="H4" s="623"/>
      <c r="I4" s="496">
        <f>'справка №1-БАЛАНС'!H3</f>
        <v>833067523</v>
      </c>
    </row>
    <row r="5" spans="1:9" ht="15">
      <c r="A5" s="497" t="s">
        <v>5</v>
      </c>
      <c r="B5" s="618" t="str">
        <f>'справка №1-БАЛАНС'!E5</f>
        <v>30.09.2008 г.</v>
      </c>
      <c r="C5" s="618"/>
      <c r="D5" s="618"/>
      <c r="E5" s="618"/>
      <c r="F5" s="618"/>
      <c r="G5" s="621" t="s">
        <v>4</v>
      </c>
      <c r="H5" s="622"/>
      <c r="I5" s="496">
        <f>'справка №1-БАЛАНС'!H4</f>
        <v>680</v>
      </c>
    </row>
    <row r="6" spans="1:9" ht="12">
      <c r="A6" s="487"/>
      <c r="B6" s="498"/>
      <c r="C6" s="484"/>
      <c r="D6" s="484"/>
      <c r="E6" s="484"/>
      <c r="F6" s="484"/>
      <c r="G6" s="484"/>
      <c r="H6" s="484"/>
      <c r="I6" s="487" t="s">
        <v>784</v>
      </c>
    </row>
    <row r="7" spans="1:9" s="516" customFormat="1" ht="12">
      <c r="A7" s="139" t="s">
        <v>463</v>
      </c>
      <c r="B7" s="79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787</v>
      </c>
      <c r="D8" s="82" t="s">
        <v>788</v>
      </c>
      <c r="E8" s="82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535</v>
      </c>
      <c r="H9" s="80" t="s">
        <v>536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7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870</v>
      </c>
      <c r="B30" s="620"/>
      <c r="C30" s="620"/>
      <c r="D30" s="458" t="s">
        <v>819</v>
      </c>
      <c r="E30" s="619"/>
      <c r="F30" s="619"/>
      <c r="G30" s="619"/>
      <c r="H30" s="419" t="s">
        <v>781</v>
      </c>
      <c r="I30" s="619"/>
      <c r="J30" s="619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="60" workbookViewId="0" topLeftCell="A115">
      <selection activeCell="A152" sqref="A152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"ВЕРЕЯ ТУР" АД - Ст.Загора</v>
      </c>
      <c r="C5" s="624"/>
      <c r="D5" s="624"/>
      <c r="E5" s="566" t="s">
        <v>2</v>
      </c>
      <c r="F5" s="450">
        <f>'справка №1-БАЛАНС'!H3</f>
        <v>833067523</v>
      </c>
    </row>
    <row r="6" spans="1:13" ht="15" customHeight="1">
      <c r="A6" s="27" t="s">
        <v>822</v>
      </c>
      <c r="B6" s="625" t="str">
        <f>'справка №1-БАЛАНС'!E5</f>
        <v>30.09.2008 г.</v>
      </c>
      <c r="C6" s="625"/>
      <c r="D6" s="506"/>
      <c r="E6" s="565" t="s">
        <v>4</v>
      </c>
      <c r="F6" s="507">
        <f>'справка №1-БАЛАНС'!H4</f>
        <v>680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4.25" customHeight="1">
      <c r="A80" s="41"/>
      <c r="B80" s="39"/>
      <c r="C80" s="428"/>
      <c r="D80" s="428"/>
      <c r="E80" s="428"/>
      <c r="F80" s="44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5" customHeight="1">
      <c r="A81" s="34" t="s">
        <v>842</v>
      </c>
      <c r="B81" s="39"/>
      <c r="C81" s="428"/>
      <c r="D81" s="428"/>
      <c r="E81" s="428"/>
      <c r="F81" s="441"/>
    </row>
    <row r="82" spans="1:6" ht="14.25" customHeight="1">
      <c r="A82" s="36" t="s">
        <v>829</v>
      </c>
      <c r="B82" s="40"/>
      <c r="C82" s="428"/>
      <c r="D82" s="428"/>
      <c r="E82" s="428"/>
      <c r="F82" s="441"/>
    </row>
    <row r="83" spans="1:6" ht="12.75">
      <c r="A83" s="36" t="s">
        <v>830</v>
      </c>
      <c r="B83" s="40"/>
      <c r="C83" s="440"/>
      <c r="D83" s="440"/>
      <c r="E83" s="440"/>
      <c r="F83" s="442">
        <f>C83-E83</f>
        <v>0</v>
      </c>
    </row>
    <row r="84" spans="1:6" ht="12.75">
      <c r="A84" s="36" t="s">
        <v>831</v>
      </c>
      <c r="B84" s="40"/>
      <c r="C84" s="440"/>
      <c r="D84" s="440"/>
      <c r="E84" s="440"/>
      <c r="F84" s="442">
        <f aca="true" t="shared" si="4" ref="F84:F97">C84-E84</f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 t="s">
        <v>552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>
        <v>5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6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7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8</v>
      </c>
      <c r="B90" s="37"/>
      <c r="C90" s="440"/>
      <c r="D90" s="440"/>
      <c r="E90" s="440"/>
      <c r="F90" s="442">
        <f t="shared" si="4"/>
        <v>0</v>
      </c>
    </row>
    <row r="91" spans="1:6" ht="12" customHeight="1">
      <c r="A91" s="36">
        <v>9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10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11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12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13</v>
      </c>
      <c r="B95" s="37"/>
      <c r="C95" s="440"/>
      <c r="D95" s="440"/>
      <c r="E95" s="440"/>
      <c r="F95" s="442">
        <f t="shared" si="4"/>
        <v>0</v>
      </c>
    </row>
    <row r="96" spans="1:6" ht="12" customHeight="1">
      <c r="A96" s="36">
        <v>14</v>
      </c>
      <c r="B96" s="37"/>
      <c r="C96" s="440"/>
      <c r="D96" s="440"/>
      <c r="E96" s="440"/>
      <c r="F96" s="442">
        <f t="shared" si="4"/>
        <v>0</v>
      </c>
    </row>
    <row r="97" spans="1:6" ht="12.75">
      <c r="A97" s="36">
        <v>15</v>
      </c>
      <c r="B97" s="37"/>
      <c r="C97" s="440"/>
      <c r="D97" s="440"/>
      <c r="E97" s="440"/>
      <c r="F97" s="442">
        <f t="shared" si="4"/>
        <v>0</v>
      </c>
    </row>
    <row r="98" spans="1:16" ht="15" customHeight="1">
      <c r="A98" s="38" t="s">
        <v>564</v>
      </c>
      <c r="B98" s="39" t="s">
        <v>843</v>
      </c>
      <c r="C98" s="428">
        <f>SUM(C83:C97)</f>
        <v>0</v>
      </c>
      <c r="D98" s="428"/>
      <c r="E98" s="428">
        <f>SUM(E83:E97)</f>
        <v>0</v>
      </c>
      <c r="F98" s="441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833</v>
      </c>
      <c r="B99" s="40"/>
      <c r="C99" s="428"/>
      <c r="D99" s="428"/>
      <c r="E99" s="428"/>
      <c r="F99" s="441"/>
    </row>
    <row r="100" spans="1:6" ht="12.75">
      <c r="A100" s="36" t="s">
        <v>543</v>
      </c>
      <c r="B100" s="40"/>
      <c r="C100" s="440"/>
      <c r="D100" s="440"/>
      <c r="E100" s="440"/>
      <c r="F100" s="442">
        <f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aca="true" t="shared" si="5" ref="F101:F114">C101-E101</f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 t="s">
        <v>552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>
        <v>5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6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7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8</v>
      </c>
      <c r="B107" s="37"/>
      <c r="C107" s="440"/>
      <c r="D107" s="440"/>
      <c r="E107" s="440"/>
      <c r="F107" s="442">
        <f t="shared" si="5"/>
        <v>0</v>
      </c>
    </row>
    <row r="108" spans="1:6" ht="12" customHeight="1">
      <c r="A108" s="36">
        <v>9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10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11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12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13</v>
      </c>
      <c r="B112" s="37"/>
      <c r="C112" s="440"/>
      <c r="D112" s="440"/>
      <c r="E112" s="440"/>
      <c r="F112" s="442">
        <f t="shared" si="5"/>
        <v>0</v>
      </c>
    </row>
    <row r="113" spans="1:6" ht="12" customHeight="1">
      <c r="A113" s="36">
        <v>14</v>
      </c>
      <c r="B113" s="37"/>
      <c r="C113" s="440"/>
      <c r="D113" s="440"/>
      <c r="E113" s="440"/>
      <c r="F113" s="442">
        <f t="shared" si="5"/>
        <v>0</v>
      </c>
    </row>
    <row r="114" spans="1:6" ht="12.75">
      <c r="A114" s="36">
        <v>15</v>
      </c>
      <c r="B114" s="37"/>
      <c r="C114" s="440"/>
      <c r="D114" s="440"/>
      <c r="E114" s="440"/>
      <c r="F114" s="442">
        <f t="shared" si="5"/>
        <v>0</v>
      </c>
    </row>
    <row r="115" spans="1:16" ht="11.25" customHeight="1">
      <c r="A115" s="38" t="s">
        <v>581</v>
      </c>
      <c r="B115" s="39" t="s">
        <v>844</v>
      </c>
      <c r="C115" s="428">
        <f>SUM(C100:C114)</f>
        <v>0</v>
      </c>
      <c r="D115" s="428"/>
      <c r="E115" s="428">
        <f>SUM(E100:E114)</f>
        <v>0</v>
      </c>
      <c r="F115" s="441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835</v>
      </c>
      <c r="B116" s="40"/>
      <c r="C116" s="428"/>
      <c r="D116" s="428"/>
      <c r="E116" s="428"/>
      <c r="F116" s="441"/>
    </row>
    <row r="117" spans="1:6" ht="12.75">
      <c r="A117" s="36" t="s">
        <v>543</v>
      </c>
      <c r="B117" s="40"/>
      <c r="C117" s="440"/>
      <c r="D117" s="440"/>
      <c r="E117" s="440"/>
      <c r="F117" s="442">
        <f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aca="true" t="shared" si="6" ref="F118:F131">C118-E118</f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 t="s">
        <v>552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>
        <v>5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6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7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8</v>
      </c>
      <c r="B124" s="37"/>
      <c r="C124" s="440"/>
      <c r="D124" s="440"/>
      <c r="E124" s="440"/>
      <c r="F124" s="442">
        <f t="shared" si="6"/>
        <v>0</v>
      </c>
    </row>
    <row r="125" spans="1:6" ht="12" customHeight="1">
      <c r="A125" s="36">
        <v>9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10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11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12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13</v>
      </c>
      <c r="B129" s="37"/>
      <c r="C129" s="440"/>
      <c r="D129" s="440"/>
      <c r="E129" s="440"/>
      <c r="F129" s="442">
        <f t="shared" si="6"/>
        <v>0</v>
      </c>
    </row>
    <row r="130" spans="1:6" ht="12" customHeight="1">
      <c r="A130" s="36">
        <v>14</v>
      </c>
      <c r="B130" s="37"/>
      <c r="C130" s="440"/>
      <c r="D130" s="440"/>
      <c r="E130" s="440"/>
      <c r="F130" s="442">
        <f t="shared" si="6"/>
        <v>0</v>
      </c>
    </row>
    <row r="131" spans="1:6" ht="12.75">
      <c r="A131" s="36">
        <v>15</v>
      </c>
      <c r="B131" s="37"/>
      <c r="C131" s="440"/>
      <c r="D131" s="440"/>
      <c r="E131" s="440"/>
      <c r="F131" s="442">
        <f t="shared" si="6"/>
        <v>0</v>
      </c>
    </row>
    <row r="132" spans="1:16" ht="15.75" customHeight="1">
      <c r="A132" s="38" t="s">
        <v>600</v>
      </c>
      <c r="B132" s="39" t="s">
        <v>845</v>
      </c>
      <c r="C132" s="428">
        <f>SUM(C117:C131)</f>
        <v>0</v>
      </c>
      <c r="D132" s="428"/>
      <c r="E132" s="428">
        <f>SUM(E117:E131)</f>
        <v>0</v>
      </c>
      <c r="F132" s="441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837</v>
      </c>
      <c r="B133" s="40"/>
      <c r="C133" s="428"/>
      <c r="D133" s="428"/>
      <c r="E133" s="428"/>
      <c r="F133" s="441"/>
    </row>
    <row r="134" spans="1:6" ht="12.75">
      <c r="A134" s="36" t="s">
        <v>543</v>
      </c>
      <c r="B134" s="40"/>
      <c r="C134" s="440"/>
      <c r="D134" s="440"/>
      <c r="E134" s="440"/>
      <c r="F134" s="442">
        <f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aca="true" t="shared" si="7" ref="F135:F148">C135-E135</f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 t="s">
        <v>552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>
        <v>5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6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7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8</v>
      </c>
      <c r="B141" s="37"/>
      <c r="C141" s="440"/>
      <c r="D141" s="440"/>
      <c r="E141" s="440"/>
      <c r="F141" s="442">
        <f t="shared" si="7"/>
        <v>0</v>
      </c>
    </row>
    <row r="142" spans="1:6" ht="12" customHeight="1">
      <c r="A142" s="36">
        <v>9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10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11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12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13</v>
      </c>
      <c r="B146" s="37"/>
      <c r="C146" s="440"/>
      <c r="D146" s="440"/>
      <c r="E146" s="440"/>
      <c r="F146" s="442">
        <f t="shared" si="7"/>
        <v>0</v>
      </c>
    </row>
    <row r="147" spans="1:6" ht="12" customHeight="1">
      <c r="A147" s="36">
        <v>14</v>
      </c>
      <c r="B147" s="37"/>
      <c r="C147" s="440"/>
      <c r="D147" s="440"/>
      <c r="E147" s="440"/>
      <c r="F147" s="442">
        <f t="shared" si="7"/>
        <v>0</v>
      </c>
    </row>
    <row r="148" spans="1:6" ht="12.75">
      <c r="A148" s="36">
        <v>15</v>
      </c>
      <c r="B148" s="37"/>
      <c r="C148" s="440"/>
      <c r="D148" s="440"/>
      <c r="E148" s="440"/>
      <c r="F148" s="442">
        <f t="shared" si="7"/>
        <v>0</v>
      </c>
    </row>
    <row r="149" spans="1:16" ht="17.25" customHeight="1">
      <c r="A149" s="38" t="s">
        <v>838</v>
      </c>
      <c r="B149" s="39" t="s">
        <v>846</v>
      </c>
      <c r="C149" s="428">
        <f>SUM(C134:C148)</f>
        <v>0</v>
      </c>
      <c r="D149" s="428"/>
      <c r="E149" s="428">
        <f>SUM(E134:E148)</f>
        <v>0</v>
      </c>
      <c r="F149" s="441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847</v>
      </c>
      <c r="B150" s="39" t="s">
        <v>848</v>
      </c>
      <c r="C150" s="428">
        <f>C149+C132+C115+C98</f>
        <v>0</v>
      </c>
      <c r="D150" s="428"/>
      <c r="E150" s="428">
        <f>E149+E132+E115+E98</f>
        <v>0</v>
      </c>
      <c r="F150" s="441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1" t="s">
        <v>870</v>
      </c>
      <c r="B152" s="452"/>
      <c r="C152" s="626" t="s">
        <v>849</v>
      </c>
      <c r="D152" s="626"/>
      <c r="E152" s="626"/>
      <c r="F152" s="626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26" t="s">
        <v>857</v>
      </c>
      <c r="D154" s="626"/>
      <c r="E154" s="626"/>
      <c r="F154" s="626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2008-10-31T15:19:48Z</cp:lastPrinted>
  <dcterms:created xsi:type="dcterms:W3CDTF">2000-06-29T12:02:40Z</dcterms:created>
  <dcterms:modified xsi:type="dcterms:W3CDTF">2008-10-31T15:36:40Z</dcterms:modified>
  <cp:category/>
  <cp:version/>
  <cp:contentType/>
  <cp:contentStatus/>
</cp:coreProperties>
</file>