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2120" windowHeight="843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<sst xmlns="http://schemas.openxmlformats.org/spreadsheetml/2006/main" count="1034" uniqueCount="872">
  <si>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</si>
  <si>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</si>
  <si>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</si>
  <si>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</si>
  <si>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</si>
  <si>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</si>
  <si>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</si>
  <si>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</si>
  <si>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</si>
  <si>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</si>
  <si>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</si>
  <si>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</si>
  <si>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</si>
  <si>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</si>
  <si>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</si>
  <si>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</si>
  <si>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</si>
  <si>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</si>
  <si>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</si>
  <si>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</si>
  <si>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</si>
  <si>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</si>
  <si>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</si>
  <si>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</si>
  <si>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</si>
  <si>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</si>
  <si>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</si>
  <si>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</si>
  <si>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</si>
  <si>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</si>
  <si>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</si>
  <si>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</si>
  <si>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</si>
  <si>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</si>
  <si>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</si>
  <si>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</si>
  <si>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</si>
  <si>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</si>
  <si>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</si>
  <si>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</si>
  <si>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</si>
  <si>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</si>
  <si>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</si>
  <si>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</si>
  <si>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</si>
  <si>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</si>
  <si>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</si>
  <si>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</si>
  <si>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</si>
  <si>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</si>
  <si>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</si>
  <si>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</si>
  <si>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</si>
  <si>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</si>
  <si>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</si>
  <si>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</si>
  <si>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</si>
  <si>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</si>
  <si>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</si>
  <si>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</si>
  <si>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</si>
  <si>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</si>
  <si>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</si>
  <si>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</si>
  <si>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</si>
  <si>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</si>
  <si>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</si>
  <si>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</si>
  <si>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</si>
  <si>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</si>
  <si>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</si>
  <si>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</si>
  <si>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</si>
  <si>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</si>
  <si>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</si>
  <si>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</si>
  <si>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</si>
  <si>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</si>
  <si>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</si>
  <si>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</si>
  <si>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</si>
  <si>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</si>
  <si>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</si>
  <si>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</si>
  <si>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</si>
  <si>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</si>
  <si>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</si>
  <si>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</si>
  <si>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</si>
  <si>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</si>
  <si>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</si>
  <si>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</si>
  <si>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</si>
  <si>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</si>
  <si>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</si>
  <si>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</si>
  <si>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</si>
  <si>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</si>
  <si>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</si>
  <si>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</si>
  <si>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</si>
  <si>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</si>
  <si>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</si>
  <si>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</si>
  <si>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</si>
  <si>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</si>
  <si>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</si>
  <si>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</si>
  <si>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</si>
  <si>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</si>
  <si>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</si>
  <si>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</si>
  <si>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</si>
  <si>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</si>
  <si>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</si>
  <si>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</si>
  <si>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</si>
  <si>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</si>
  <si>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</si>
  <si>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</si>
  <si>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</si>
  <si>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</si>
  <si>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</si>
  <si>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</si>
  <si>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</si>
  <si>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</si>
  <si>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</si>
  <si>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</si>
  <si>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</si>
  <si>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</si>
  <si>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</si>
  <si>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</si>
  <si>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</si>
  <si>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</si>
  <si>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</si>
  <si>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</si>
  <si>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</si>
  <si>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</si>
  <si>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</si>
  <si>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</si>
  <si>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</si>
  <si>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</si>
  <si>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</si>
  <si>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</si>
  <si>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</si>
  <si>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</si>
  <si>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</si>
  <si>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</si>
  <si>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</si>
  <si>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</si>
  <si>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</si>
  <si>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</si>
  <si>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</si>
  <si>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</si>
  <si>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</si>
  <si>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</si>
  <si>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</si>
  <si>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</si>
  <si>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</si>
  <si>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</si>
  <si>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</si>
  <si>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</si>
  <si>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</si>
  <si>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</si>
  <si>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</si>
  <si>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</si>
  <si>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</si>
  <si>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</si>
  <si>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</si>
  <si>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</si>
  <si>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</si>
  <si>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</si>
  <si>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</si>
  <si>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</si>
  <si>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</si>
  <si>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</si>
  <si>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</si>
  <si>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</si>
  <si>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</si>
  <si>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</si>
  <si>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</si>
  <si>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</si>
  <si>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</si>
  <si>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</si>
  <si>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</si>
  <si>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</si>
  <si>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</si>
  <si>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</si>
  <si>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</si>
  <si>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</si>
  <si>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</si>
  <si>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</si>
  <si>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</si>
  <si>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</si>
  <si>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</si>
  <si>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</si>
  <si>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</si>
  <si>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</si>
  <si>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</si>
  <si>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</si>
  <si>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</si>
  <si>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</si>
  <si>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</si>
  <si>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</si>
  <si>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</si>
  <si>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</si>
  <si>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</si>
  <si>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</si>
  <si>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</si>
  <si>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</si>
  <si>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</si>
  <si>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</si>
  <si>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</si>
  <si>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</si>
  <si>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</si>
  <si>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</si>
  <si>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</si>
  <si>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</si>
  <si>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</si>
  <si>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</si>
  <si>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</si>
  <si>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</si>
  <si>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</si>
  <si>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</si>
  <si>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</si>
  <si>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</si>
  <si>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</si>
  <si>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</si>
  <si>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</si>
  <si>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</si>
  <si>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</si>
  <si>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</si>
  <si>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</si>
  <si>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</si>
  <si>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</si>
  <si>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</si>
  <si>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</si>
  <si>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</si>
  <si>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</si>
  <si>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</si>
  <si>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</si>
  <si>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</si>
  <si>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</si>
  <si>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</si>
  <si>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</si>
  <si>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</si>
  <si>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</si>
  <si>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</si>
  <si>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</si>
  <si>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</si>
  <si>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</si>
  <si>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</si>
  <si>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</si>
  <si>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</si>
  <si>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</si>
  <si>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</si>
  <si>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</si>
  <si>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</si>
  <si>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</si>
  <si>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</si>
  <si>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</si>
  <si>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</si>
  <si>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</si>
  <si>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</si>
  <si>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</si>
  <si>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</si>
  <si>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</si>
  <si>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</si>
  <si>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</si>
  <si>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</si>
  <si>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</si>
  <si>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</si>
  <si>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</si>
  <si>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</si>
  <si>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</si>
  <si>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</si>
  <si>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</si>
  <si>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</si>
  <si>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</si>
  <si>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</si>
  <si>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</si>
  <si>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</si>
  <si>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</si>
  <si>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</si>
  <si>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</si>
  <si>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</si>
  <si>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</si>
  <si>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</si>
  <si>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</si>
  <si>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</si>
  <si>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</si>
  <si>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</si>
  <si>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</si>
  <si>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</si>
  <si>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</si>
  <si>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</si>
  <si>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</si>
  <si>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</si>
  <si>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</si>
  <si>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</si>
  <si>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</si>
  <si>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</si>
  <si>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</si>
  <si>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</si>
  <si>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</si>
  <si>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</si>
  <si>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</si>
  <si>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</si>
  <si>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</si>
  <si>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</si>
  <si>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</si>
  <si>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</si>
  <si>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</si>
  <si>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</si>
  <si>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</si>
  <si>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</si>
  <si>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</si>
  <si>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</si>
  <si>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</si>
  <si>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</si>
  <si>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</si>
  <si>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</si>
  <si>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</si>
  <si>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</si>
  <si>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</si>
  <si>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</si>
  <si>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</si>
  <si>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</si>
  <si>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</si>
  <si>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</si>
  <si>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</si>
  <si>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</si>
  <si>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</si>
  <si>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</si>
  <si>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</si>
  <si>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</si>
  <si>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</si>
  <si>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</si>
  <si>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</si>
  <si>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</si>
  <si>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</si>
  <si>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</si>
  <si>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</si>
  <si>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</si>
  <si>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</si>
  <si>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</si>
  <si>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</si>
  <si>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</si>
  <si>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</si>
  <si>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</si>
  <si>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</si>
  <si>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</si>
  <si>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</si>
  <si>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</si>
  <si>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</si>
  <si>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</si>
  <si>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</si>
  <si>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</si>
  <si>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</si>
  <si>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</si>
  <si>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</si>
  <si>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</si>
  <si>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</si>
  <si>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</si>
  <si>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</si>
  <si>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</si>
  <si>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</si>
  <si>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</si>
  <si>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</si>
  <si>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</si>
  <si>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</si>
  <si>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</si>
  <si>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</si>
  <si>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</si>
  <si>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</si>
  <si>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</si>
  <si>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</si>
  <si>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</si>
  <si>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</si>
  <si>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</si>
  <si>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</si>
  <si>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</si>
  <si>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</si>
  <si>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</si>
  <si>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</si>
  <si>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</si>
  <si>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</si>
  <si>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</si>
  <si>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</si>
  <si>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</si>
  <si>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</si>
  <si>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</si>
  <si>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</si>
  <si>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</si>
  <si>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</si>
  <si>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</si>
  <si>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</si>
  <si>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</si>
  <si>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</si>
  <si>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</si>
  <si>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</si>
  <si>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</si>
  <si>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</si>
  <si>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</si>
  <si>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</si>
  <si>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</si>
  <si>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</si>
  <si>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</si>
  <si>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</si>
  <si>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</si>
  <si>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</si>
  <si>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</si>
  <si>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</si>
  <si>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</si>
  <si>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</si>
  <si>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</si>
  <si>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</si>
  <si>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</si>
  <si>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</si>
  <si>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</si>
  <si>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</si>
  <si>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</si>
  <si>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</si>
  <si>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</si>
  <si>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</si>
  <si>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</si>
  <si>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</si>
  <si>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</si>
  <si>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</si>
  <si>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</si>
  <si>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</si>
  <si>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</si>
  <si>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</si>
  <si>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</si>
  <si>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</si>
  <si>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</si>
  <si>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</si>
  <si>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</si>
  <si>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</si>
  <si>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</si>
  <si>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</si>
  <si>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</si>
  <si>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</si>
  <si>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</si>
  <si>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</si>
  <si>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</si>
  <si>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</si>
  <si>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</si>
  <si>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</si>
  <si>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</si>
  <si>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</si>
  <si>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</si>
  <si>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</si>
  <si>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</si>
  <si>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</si>
  <si>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</si>
  <si>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</si>
  <si>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</si>
  <si>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</si>
  <si>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</si>
  <si>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</si>
  <si>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</si>
  <si>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</si>
  <si>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</si>
  <si>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</si>
  <si>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</si>
  <si>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</si>
  <si>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</si>
  <si>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</si>
  <si>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</si>
  <si>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</si>
  <si>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</si>
  <si>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</si>
  <si>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</si>
  <si>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</si>
  <si>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</si>
  <si>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</si>
  <si>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</si>
  <si>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</si>
  <si>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</si>
  <si>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</si>
  <si>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</si>
  <si>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</si>
  <si>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</si>
  <si>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</si>
  <si>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</si>
  <si>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</si>
  <si>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</si>
  <si>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</si>
  <si>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</si>
  <si>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</si>
  <si>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</si>
  <si>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</si>
  <si>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</si>
  <si>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</si>
  <si>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</si>
  <si>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</si>
  <si>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</si>
  <si>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</si>
  <si>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</si>
  <si>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</si>
  <si>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</si>
  <si>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</si>
  <si>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</si>
  <si>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</si>
  <si>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</si>
  <si>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</si>
  <si>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</si>
  <si>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</si>
  <si>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</si>
  <si>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</si>
  <si>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</si>
  <si>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</si>
  <si>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</si>
  <si>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</si>
  <si>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</si>
  <si>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</si>
  <si>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</si>
  <si>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</si>
  <si>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</si>
  <si>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</si>
  <si>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</si>
  <si>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</si>
  <si>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</si>
  <si>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</si>
  <si>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</si>
  <si>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</si>
  <si>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</si>
  <si>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</si>
  <si>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</si>
  <si>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</si>
  <si>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</si>
  <si>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</si>
  <si>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</si>
  <si>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</si>
  <si>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</si>
  <si>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</si>
  <si>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</si>
  <si>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</si>
  <si>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</si>
  <si>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</si>
  <si>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</si>
  <si>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</si>
  <si>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</si>
  <si>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</si>
  <si>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</si>
  <si>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</si>
  <si>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</si>
  <si>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</si>
  <si>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</si>
  <si>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</si>
  <si>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</si>
  <si>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</si>
  <si>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</si>
  <si>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</si>
  <si>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</si>
  <si>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</si>
  <si>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</si>
  <si>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</si>
  <si>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</si>
  <si>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</si>
  <si>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</si>
  <si>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</si>
  <si>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</si>
  <si>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</si>
  <si>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</si>
  <si>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</si>
  <si>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</si>
  <si>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</si>
  <si>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</si>
  <si>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</si>
  <si>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</si>
  <si>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</si>
  <si>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</si>
  <si>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</si>
  <si>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</si>
  <si>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</si>
  <si>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</si>
  <si>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</si>
  <si>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</si>
  <si>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</si>
  <si>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</si>
  <si>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</si>
  <si>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</si>
  <si>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</si>
  <si>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</si>
  <si>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</si>
  <si>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</si>
  <si>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</si>
  <si>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</si>
  <si>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</si>
  <si>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</si>
  <si>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</si>
  <si>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</si>
  <si>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</si>
  <si>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</si>
  <si>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</si>
  <si>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</si>
  <si>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</si>
  <si>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</si>
  <si>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</si>
  <si>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</si>
  <si>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</si>
  <si>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</si>
  <si>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</si>
  <si>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</si>
  <si>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</si>
  <si>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</si>
  <si>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</si>
  <si>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</si>
  <si>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</si>
  <si>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</si>
  <si>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</si>
  <si>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</si>
  <si>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</si>
  <si>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</si>
  <si>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</si>
  <si>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</si>
  <si>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</si>
  <si>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</si>
  <si>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</si>
  <si>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</si>
  <si>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</si>
  <si>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</si>
  <si>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</si>
  <si>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</si>
  <si>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</si>
  <si>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</si>
  <si>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</si>
  <si>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</si>
  <si>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</si>
  <si>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</si>
  <si>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</si>
  <si>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</si>
  <si>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</si>
  <si>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</si>
  <si>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</si>
  <si>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</si>
  <si>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</si>
  <si>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</si>
  <si>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</si>
  <si>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</si>
  <si>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</si>
  <si>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</si>
  <si>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</si>
  <si>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</si>
  <si>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</si>
  <si>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</si>
  <si>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</si>
  <si>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</si>
  <si>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</si>
  <si>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</si>
  <si>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</si>
  <si>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</si>
  <si>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</si>
  <si>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</si>
  <si>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</si>
  <si>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</si>
  <si>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</si>
  <si>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</si>
  <si>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</si>
  <si>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</si>
  <si>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</si>
  <si>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</si>
  <si>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</si>
  <si>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</si>
  <si>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</si>
  <si>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</si>
  <si>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</si>
  <si>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</si>
  <si>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</si>
  <si>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</si>
  <si>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</si>
  <si>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</si>
  <si>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</si>
  <si>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</si>
  <si>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</si>
  <si>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</si>
  <si>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</si>
  <si>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</si>
  <si>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</si>
  <si>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</si>
  <si>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</si>
  <si>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</si>
  <si>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</si>
  <si>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</si>
  <si>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</si>
  <si>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</si>
  <si>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</si>
  <si>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</si>
  <si>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</si>
  <si>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</si>
  <si>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</si>
  <si>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</si>
  <si>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</si>
  <si>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</si>
  <si>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</si>
  <si>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</si>
  <si>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</si>
  <si>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</si>
  <si>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</si>
  <si>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</si>
  <si>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</si>
  <si>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</si>
  <si>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</si>
  <si>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</si>
  <si>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</si>
  <si>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</si>
  <si>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</si>
  <si>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</si>
  <si>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</si>
  <si>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</si>
  <si>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</si>
  <si>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</si>
  <si>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</si>
  <si>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</si>
  <si>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</si>
  <si>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</si>
  <si>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</si>
  <si>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</si>
  <si>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</si>
  <si>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</si>
  <si>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</si>
  <si>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</si>
  <si>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</si>
  <si>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</si>
  <si>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</si>
  <si>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</si>
  <si>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</si>
  <si>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</si>
  <si>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</si>
  <si>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</si>
  <si>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</si>
  <si>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</si>
  <si>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</si>
  <si>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</si>
  <si>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</si>
  <si>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</si>
  <si>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</si>
  <si>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</si>
  <si>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</si>
  <si>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</si>
  <si>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</si>
  <si>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</si>
  <si>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</si>
  <si>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</si>
  <si>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</si>
  <si>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</si>
  <si>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</si>
  <si>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</si>
  <si>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</si>
  <si>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</si>
  <si>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</si>
  <si>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</si>
  <si>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</si>
  <si>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</si>
  <si>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</si>
  <si>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</si>
  <si>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</si>
  <si>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</si>
  <si>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</si>
  <si>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</si>
  <si>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</si>
  <si>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</si>
  <si>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</si>
  <si>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</si>
  <si>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</si>
  <si>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</si>
  <si>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</si>
  <si>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</si>
  <si>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</si>
  <si>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</si>
  <si>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</si>
  <si>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</si>
  <si>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</si>
  <si>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</si>
  <si>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</si>
  <si>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</si>
  <si>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</si>
  <si>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</si>
  <si>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</si>
  <si>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</si>
  <si>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</si>
  <si>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</si>
  <si>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</si>
  <si>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</si>
  <si>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</si>
  <si>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</si>
  <si>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</si>
  <si>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</si>
  <si>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</si>
  <si>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</si>
  <si>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</si>
  <si>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</si>
  <si>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</si>
  <si>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</si>
  <si>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</si>
  <si>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</si>
  <si>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</si>
  <si>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</si>
  <si>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</si>
  <si>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</si>
  <si>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</si>
  <si>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</si>
  <si>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</si>
  <si>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</si>
  <si>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</si>
  <si>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</si>
  <si>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</si>
  <si>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</si>
  <si>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</si>
  <si>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</si>
  <si>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</si>
  <si>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</si>
  <si>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</si>
  <si>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</si>
  <si>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</si>
  <si>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</si>
  <si>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</si>
  <si>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</si>
  <si>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</si>
  <si>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</si>
  <si>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</si>
  <si>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</si>
  <si>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</si>
  <si>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</si>
  <si>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</si>
  <si>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</si>
  <si>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</si>
  <si>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</si>
  <si>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</si>
  <si>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</si>
  <si>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</si>
  <si>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</si>
  <si>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</si>
  <si>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</si>
  <si>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</si>
  <si>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</si>
  <si>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</si>
  <si>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</si>
  <si>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</si>
  <si>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</si>
  <si>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</si>
  <si>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</si>
  <si>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</si>
  <si>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</si>
  <si>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</si>
  <si>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</si>
  <si>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</si>
  <si>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</si>
  <si>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</si>
  <si>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</si>
  <si>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</si>
  <si>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</si>
  <si>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</si>
  <si>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</si>
  <si>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</si>
  <si>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</si>
  <si>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</si>
  <si>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</si>
  <si>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</si>
  <si>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</si>
  <si>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</si>
  <si>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</si>
  <si>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</si>
  <si>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</si>
  <si>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</si>
  <si>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</si>
  <si>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</si>
  <si>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30.09.2016</t>
  </si>
  <si>
    <t>Дата на съставяне: 19.10.2016</t>
  </si>
  <si>
    <t>Дата: 19.10.2016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</si>
</sst>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8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2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76">
      <selection activeCell="G68" sqref="G68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8"/>
      <c r="C3" s="588"/>
      <c r="D3" s="588"/>
      <c r="E3" s="588"/>
      <c r="F3" s="277" t="s">
        <v>849</v>
      </c>
      <c r="G3" s="229"/>
      <c r="H3" s="229">
        <v>120054800</v>
      </c>
    </row>
    <row r="4" spans="1:8" ht="15">
      <c r="A4" s="590" t="s">
        <v>857</v>
      </c>
      <c r="B4" s="591"/>
      <c r="C4" s="591"/>
      <c r="D4" s="591"/>
      <c r="E4" s="570"/>
      <c r="F4" s="227" t="s">
        <v>2</v>
      </c>
      <c r="G4" s="228"/>
      <c r="H4" s="229"/>
    </row>
    <row r="5" spans="1:8" ht="15">
      <c r="A5" s="207" t="s">
        <v>869</v>
      </c>
      <c r="B5" s="588"/>
      <c r="C5" s="588"/>
      <c r="D5" s="588"/>
      <c r="E5" s="58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22</v>
      </c>
      <c r="D11" s="208">
        <v>22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26</v>
      </c>
      <c r="D12" s="208">
        <v>27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/>
      <c r="D14" s="208"/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/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48</v>
      </c>
      <c r="D19" s="212">
        <f>SUM(D11:D18)</f>
        <v>49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169</v>
      </c>
      <c r="H27" s="211">
        <f>SUM(H28:H30)</f>
        <v>163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190</v>
      </c>
      <c r="H28" s="209">
        <v>184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-21</v>
      </c>
      <c r="H29" s="395">
        <v>-21</v>
      </c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/>
      <c r="H31" s="209">
        <v>6</v>
      </c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/>
      <c r="H32" s="395"/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169</v>
      </c>
      <c r="H33" s="211">
        <f>H27+H31+H32</f>
        <v>169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837</v>
      </c>
      <c r="D34" s="212">
        <f>SUM(D35:D38)</f>
        <v>837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794</v>
      </c>
      <c r="D35" s="208">
        <v>794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1440</v>
      </c>
      <c r="H36" s="211">
        <f>H25+H17+H33</f>
        <v>1440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/>
      <c r="D38" s="208"/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845</v>
      </c>
      <c r="D45" s="212">
        <f>D34+D39+D44</f>
        <v>845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244</v>
      </c>
      <c r="D47" s="208">
        <v>244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244</v>
      </c>
      <c r="D51" s="212">
        <f>SUM(D47:D50)</f>
        <v>244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11</v>
      </c>
      <c r="D54" s="208">
        <v>11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1148</v>
      </c>
      <c r="D55" s="212">
        <f>D19+D20+D21+D27+D32+D45+D51+D53+D54</f>
        <v>1149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15</v>
      </c>
      <c r="H61" s="211">
        <f>SUM(H62:H68)</f>
        <v>19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14</v>
      </c>
      <c r="H64" s="209">
        <v>19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/>
      <c r="H66" s="209"/>
    </row>
    <row r="67" spans="1:8" ht="15">
      <c r="A67" s="295" t="s">
        <v>204</v>
      </c>
      <c r="B67" s="301" t="s">
        <v>205</v>
      </c>
      <c r="C67" s="208">
        <v>8</v>
      </c>
      <c r="D67" s="208">
        <v>8</v>
      </c>
      <c r="E67" s="297" t="s">
        <v>206</v>
      </c>
      <c r="F67" s="302" t="s">
        <v>207</v>
      </c>
      <c r="G67" s="209"/>
      <c r="H67" s="209"/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>
        <v>1</v>
      </c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/>
      <c r="H69" s="209"/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15</v>
      </c>
      <c r="H71" s="218">
        <f>H59+H60+H61+H69+H70</f>
        <v>19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/>
      <c r="D72" s="208"/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84</v>
      </c>
      <c r="D74" s="208">
        <v>77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92</v>
      </c>
      <c r="D75" s="212">
        <f>SUM(D67:D74)</f>
        <v>85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15</v>
      </c>
      <c r="H79" s="219">
        <f>H71+H74+H75+H76</f>
        <v>19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10</v>
      </c>
      <c r="D87" s="208">
        <v>10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205</v>
      </c>
      <c r="D88" s="208">
        <v>215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215</v>
      </c>
      <c r="D91" s="212">
        <f>SUM(D87:D90)</f>
        <v>225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307</v>
      </c>
      <c r="D93" s="212">
        <f>D64+D75+D84+D91+D92</f>
        <v>310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1455</v>
      </c>
      <c r="D94" s="221">
        <f>D93+D55</f>
        <v>1459</v>
      </c>
      <c r="E94" s="564" t="s">
        <v>267</v>
      </c>
      <c r="F94" s="349" t="s">
        <v>268</v>
      </c>
      <c r="G94" s="222">
        <f>G36+G39+G55+G79</f>
        <v>1455</v>
      </c>
      <c r="H94" s="222">
        <f>H36+H39+H55+H79</f>
        <v>1459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870</v>
      </c>
      <c r="B98" s="545"/>
      <c r="C98" s="588" t="s">
        <v>867</v>
      </c>
      <c r="D98" s="588"/>
      <c r="E98" s="58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8" t="s">
        <v>855</v>
      </c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19">
      <selection activeCell="D34" sqref="D34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30.09.2016</v>
      </c>
      <c r="B4" s="594"/>
      <c r="C4" s="594"/>
      <c r="D4" s="59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9</v>
      </c>
      <c r="D10" s="81">
        <v>9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1</v>
      </c>
      <c r="D11" s="81">
        <v>1</v>
      </c>
      <c r="E11" s="370" t="s">
        <v>287</v>
      </c>
      <c r="F11" s="369" t="s">
        <v>288</v>
      </c>
      <c r="G11" s="89"/>
      <c r="H11" s="89">
        <v>3</v>
      </c>
    </row>
    <row r="12" spans="1:8" ht="12">
      <c r="A12" s="367" t="s">
        <v>289</v>
      </c>
      <c r="B12" s="368" t="s">
        <v>290</v>
      </c>
      <c r="C12" s="81">
        <v>2</v>
      </c>
      <c r="D12" s="81">
        <v>2</v>
      </c>
      <c r="E12" s="370" t="s">
        <v>75</v>
      </c>
      <c r="F12" s="369" t="s">
        <v>291</v>
      </c>
      <c r="G12" s="89">
        <v>2</v>
      </c>
      <c r="H12" s="89">
        <v>4</v>
      </c>
    </row>
    <row r="13" spans="1:18" ht="12">
      <c r="A13" s="367" t="s">
        <v>292</v>
      </c>
      <c r="B13" s="368" t="s">
        <v>293</v>
      </c>
      <c r="C13" s="81">
        <v>1</v>
      </c>
      <c r="D13" s="81">
        <v>1</v>
      </c>
      <c r="E13" s="371" t="s">
        <v>48</v>
      </c>
      <c r="F13" s="372" t="s">
        <v>294</v>
      </c>
      <c r="G13" s="90">
        <f>SUM(G9:G12)</f>
        <v>2</v>
      </c>
      <c r="H13" s="90">
        <f>SUM(H9:H12)</f>
        <v>7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13</v>
      </c>
      <c r="D19" s="84">
        <f>SUM(D9:D15)+D16</f>
        <v>13</v>
      </c>
      <c r="E19" s="377" t="s">
        <v>311</v>
      </c>
      <c r="F19" s="373" t="s">
        <v>312</v>
      </c>
      <c r="G19" s="89">
        <v>11</v>
      </c>
      <c r="H19" s="89">
        <v>11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/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11</v>
      </c>
      <c r="H24" s="90">
        <f>SUM(H19:H23)</f>
        <v>11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13</v>
      </c>
      <c r="D28" s="85">
        <f>D26+D19</f>
        <v>13</v>
      </c>
      <c r="E28" s="176" t="s">
        <v>333</v>
      </c>
      <c r="F28" s="374" t="s">
        <v>334</v>
      </c>
      <c r="G28" s="90">
        <f>G13+G15+G24</f>
        <v>13</v>
      </c>
      <c r="H28" s="90">
        <f>H13+H15+H24</f>
        <v>18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0</v>
      </c>
      <c r="D30" s="85">
        <f>IF((H28-D28)&gt;0,H28-D28,0)</f>
        <v>5</v>
      </c>
      <c r="E30" s="176" t="s">
        <v>337</v>
      </c>
      <c r="F30" s="374" t="s">
        <v>338</v>
      </c>
      <c r="G30" s="92">
        <f>IF((C28-G28)&gt;0,C28-G28,0)</f>
        <v>0</v>
      </c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13</v>
      </c>
      <c r="D33" s="84">
        <f>D28+D31+D32</f>
        <v>13</v>
      </c>
      <c r="E33" s="176" t="s">
        <v>347</v>
      </c>
      <c r="F33" s="374" t="s">
        <v>348</v>
      </c>
      <c r="G33" s="92">
        <f>G32+G31+G28</f>
        <v>13</v>
      </c>
      <c r="H33" s="92">
        <f>H32+H31+H28</f>
        <v>18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0</v>
      </c>
      <c r="D34" s="85">
        <f>IF((H33-D33)&gt;0,H33-D33,0)</f>
        <v>5</v>
      </c>
      <c r="E34" s="383" t="s">
        <v>351</v>
      </c>
      <c r="F34" s="374" t="s">
        <v>352</v>
      </c>
      <c r="G34" s="90">
        <f>IF((C33-G33)&gt;0,C33-G33,0)</f>
        <v>0</v>
      </c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0</v>
      </c>
      <c r="D39" s="579">
        <f>+IF((H33-D33-D35)&gt;0,H33-D33-D35,0)</f>
        <v>5</v>
      </c>
      <c r="E39" s="390" t="s">
        <v>363</v>
      </c>
      <c r="F39" s="177" t="s">
        <v>364</v>
      </c>
      <c r="G39" s="93">
        <f>IF(G34&gt;0,IF(C35+G34&lt;0,0,C35+G34),IF(C34-C35&lt;0,C35-C34,0))</f>
        <v>0</v>
      </c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0</v>
      </c>
      <c r="D41" s="87">
        <f>IF(D39-D40&gt;0,D39-D40,0)</f>
        <v>5</v>
      </c>
      <c r="E41" s="176" t="s">
        <v>370</v>
      </c>
      <c r="F41" s="177" t="s">
        <v>371</v>
      </c>
      <c r="G41" s="87">
        <f>IF(G39-G40&gt;0,G39-G40,0)</f>
        <v>0</v>
      </c>
      <c r="H41" s="87">
        <f>IF(H39-H40&gt;0,H39-H40,0)</f>
        <v>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13</v>
      </c>
      <c r="D42" s="88">
        <f>D33+D35+D39</f>
        <v>18</v>
      </c>
      <c r="E42" s="179" t="s">
        <v>374</v>
      </c>
      <c r="F42" s="180" t="s">
        <v>375</v>
      </c>
      <c r="G42" s="92">
        <f>G39+G33</f>
        <v>13</v>
      </c>
      <c r="H42" s="92">
        <f>H39+H33</f>
        <v>18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592" t="s">
        <v>868</v>
      </c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6"/>
      <c r="C47" s="539" t="s">
        <v>871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D45" sqref="D45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3" t="str">
        <f>'справка №1-БАЛАНС'!A4:D4</f>
        <v>Вид на отчета:неконсолидиран</v>
      </c>
      <c r="B5" s="59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30.09.2016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3</v>
      </c>
      <c r="D10" s="94">
        <v>2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-13</v>
      </c>
      <c r="D11" s="94">
        <v>-4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-3</v>
      </c>
      <c r="D13" s="94">
        <v>-2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>
        <v>-1</v>
      </c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/>
      <c r="D15" s="94"/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/>
      <c r="D16" s="94"/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/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/>
      <c r="D19" s="94">
        <v>-4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-13</v>
      </c>
      <c r="D20" s="95">
        <f>SUM(D10:D19)</f>
        <v>-9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0</v>
      </c>
      <c r="D32" s="95">
        <f>SUM(D22:D31)</f>
        <v>0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>
        <v>-42</v>
      </c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>
        <v>3</v>
      </c>
      <c r="D39" s="94">
        <v>3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>
        <v>58</v>
      </c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3</v>
      </c>
      <c r="D42" s="95">
        <f>SUM(D34:D41)</f>
        <v>19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-10</v>
      </c>
      <c r="D43" s="95">
        <f>D42+D32+D20</f>
        <v>10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225</v>
      </c>
      <c r="D44" s="186">
        <v>215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215</v>
      </c>
      <c r="D45" s="95">
        <f>D44+D43</f>
        <v>225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215</v>
      </c>
      <c r="D46" s="96">
        <v>225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19.10.2016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868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E18" activePane="bottomRight" state="frozen"/>
      <selection pane="topLeft" activeCell="A7" sqref="A7"/>
      <selection pane="topRight" activeCell="B7" sqref="B7"/>
      <selection pane="bottomLeft" activeCell="A9" sqref="A9"/>
      <selection pane="bottomRight" activeCell="M32" sqref="M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2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30.09.2016</v>
      </c>
      <c r="B5" s="596"/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190</v>
      </c>
      <c r="J11" s="98">
        <f>'справка №1-БАЛАНС'!H29+'справка №1-БАЛАНС'!H32</f>
        <v>-21</v>
      </c>
      <c r="K11" s="100"/>
      <c r="L11" s="428">
        <f>SUM(C11:K11)</f>
        <v>1440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190</v>
      </c>
      <c r="J15" s="101">
        <f t="shared" si="2"/>
        <v>-21</v>
      </c>
      <c r="K15" s="101">
        <f t="shared" si="2"/>
        <v>0</v>
      </c>
      <c r="L15" s="428">
        <f t="shared" si="1"/>
        <v>1440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0</v>
      </c>
      <c r="K16" s="100"/>
      <c r="L16" s="428">
        <f t="shared" si="1"/>
        <v>0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190</v>
      </c>
      <c r="J29" s="99">
        <f t="shared" si="6"/>
        <v>-21</v>
      </c>
      <c r="K29" s="99">
        <f t="shared" si="6"/>
        <v>0</v>
      </c>
      <c r="L29" s="428">
        <f t="shared" si="1"/>
        <v>1440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190</v>
      </c>
      <c r="J32" s="99">
        <f t="shared" si="7"/>
        <v>-21</v>
      </c>
      <c r="K32" s="99">
        <f t="shared" si="7"/>
        <v>0</v>
      </c>
      <c r="L32" s="428">
        <f t="shared" si="1"/>
        <v>1440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19.10.2016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A19">
      <selection activeCell="R38" sqref="R38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17" t="s">
        <v>859</v>
      </c>
      <c r="B2" s="610"/>
      <c r="C2" s="609" t="s">
        <v>860</v>
      </c>
      <c r="D2" s="609"/>
      <c r="E2" s="609"/>
      <c r="F2" s="609"/>
      <c r="G2" s="609"/>
      <c r="H2" s="609"/>
      <c r="I2" s="445"/>
      <c r="J2" s="445"/>
      <c r="K2" s="445"/>
      <c r="L2" s="445"/>
      <c r="M2" s="613" t="s">
        <v>1</v>
      </c>
      <c r="N2" s="609"/>
      <c r="O2" s="609"/>
      <c r="P2" s="614">
        <f>'справка №1-БАЛАНС'!H3</f>
        <v>120054800</v>
      </c>
      <c r="Q2" s="614"/>
      <c r="R2" s="357"/>
    </row>
    <row r="3" spans="1:18" ht="15">
      <c r="A3" s="617" t="str">
        <f>'справка №1-БАЛАНС'!A5</f>
        <v>Отчетен период : към 30.09.2016</v>
      </c>
      <c r="B3" s="610"/>
      <c r="C3" s="618"/>
      <c r="D3" s="618"/>
      <c r="E3" s="618"/>
      <c r="F3" s="447"/>
      <c r="G3" s="447"/>
      <c r="H3" s="447"/>
      <c r="I3" s="447"/>
      <c r="J3" s="447"/>
      <c r="K3" s="447"/>
      <c r="L3" s="447"/>
      <c r="M3" s="615" t="s">
        <v>2</v>
      </c>
      <c r="N3" s="615"/>
      <c r="O3" s="616"/>
      <c r="P3" s="616"/>
      <c r="Q3" s="616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02" t="s">
        <v>457</v>
      </c>
      <c r="B5" s="603"/>
      <c r="C5" s="606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1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1" t="s">
        <v>522</v>
      </c>
      <c r="R5" s="611" t="s">
        <v>523</v>
      </c>
    </row>
    <row r="6" spans="1:18" s="45" customFormat="1" ht="48">
      <c r="A6" s="604"/>
      <c r="B6" s="605"/>
      <c r="C6" s="607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2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2"/>
      <c r="R6" s="612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22</v>
      </c>
      <c r="E9" s="246"/>
      <c r="F9" s="246"/>
      <c r="G9" s="115">
        <f>D9+E9-F9</f>
        <v>22</v>
      </c>
      <c r="H9" s="105"/>
      <c r="I9" s="105"/>
      <c r="J9" s="115">
        <f>G9+H9-I9</f>
        <v>22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22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36</v>
      </c>
      <c r="E10" s="246"/>
      <c r="F10" s="246"/>
      <c r="G10" s="115">
        <f aca="true" t="shared" si="2" ref="G10:G39">D10+E10-F10</f>
        <v>36</v>
      </c>
      <c r="H10" s="105"/>
      <c r="I10" s="105"/>
      <c r="J10" s="115">
        <f aca="true" t="shared" si="3" ref="J10:J39">G10+H10-I10</f>
        <v>36</v>
      </c>
      <c r="K10" s="105">
        <v>9</v>
      </c>
      <c r="L10" s="105">
        <v>1</v>
      </c>
      <c r="M10" s="105"/>
      <c r="N10" s="115">
        <f aca="true" t="shared" si="4" ref="N10:N39">K10+L10-M10</f>
        <v>10</v>
      </c>
      <c r="O10" s="105"/>
      <c r="P10" s="105"/>
      <c r="Q10" s="115">
        <f t="shared" si="0"/>
        <v>10</v>
      </c>
      <c r="R10" s="115">
        <f t="shared" si="1"/>
        <v>26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/>
      <c r="E12" s="246"/>
      <c r="F12" s="246"/>
      <c r="G12" s="115">
        <f t="shared" si="2"/>
        <v>0</v>
      </c>
      <c r="H12" s="105"/>
      <c r="I12" s="105"/>
      <c r="J12" s="115">
        <f t="shared" si="3"/>
        <v>0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2</v>
      </c>
      <c r="L16" s="105"/>
      <c r="M16" s="105"/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60</v>
      </c>
      <c r="E17" s="251">
        <f>SUM(E9:E16)</f>
        <v>0</v>
      </c>
      <c r="F17" s="251">
        <f>SUM(F9:F16)</f>
        <v>0</v>
      </c>
      <c r="G17" s="115">
        <f t="shared" si="2"/>
        <v>60</v>
      </c>
      <c r="H17" s="116">
        <f>SUM(H9:H16)</f>
        <v>0</v>
      </c>
      <c r="I17" s="116">
        <f>SUM(I9:I16)</f>
        <v>0</v>
      </c>
      <c r="J17" s="115">
        <f t="shared" si="3"/>
        <v>60</v>
      </c>
      <c r="K17" s="116">
        <f>SUM(K9:K16)</f>
        <v>11</v>
      </c>
      <c r="L17" s="116">
        <f>SUM(L9:L16)</f>
        <v>1</v>
      </c>
      <c r="M17" s="116">
        <f>SUM(M9:M16)</f>
        <v>0</v>
      </c>
      <c r="N17" s="115">
        <f t="shared" si="4"/>
        <v>12</v>
      </c>
      <c r="O17" s="116">
        <f>SUM(O9:O16)</f>
        <v>0</v>
      </c>
      <c r="P17" s="116">
        <f>SUM(P9:P16)</f>
        <v>0</v>
      </c>
      <c r="Q17" s="115">
        <f t="shared" si="5"/>
        <v>12</v>
      </c>
      <c r="R17" s="115">
        <f t="shared" si="6"/>
        <v>48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837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837</v>
      </c>
      <c r="H27" s="111">
        <f t="shared" si="8"/>
        <v>0</v>
      </c>
      <c r="I27" s="111">
        <f t="shared" si="8"/>
        <v>0</v>
      </c>
      <c r="J27" s="112">
        <f t="shared" si="3"/>
        <v>837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837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794</v>
      </c>
      <c r="E28" s="246"/>
      <c r="F28" s="246"/>
      <c r="G28" s="115">
        <f t="shared" si="2"/>
        <v>794</v>
      </c>
      <c r="H28" s="105"/>
      <c r="I28" s="105"/>
      <c r="J28" s="115">
        <f t="shared" si="3"/>
        <v>794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794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/>
      <c r="E31" s="246"/>
      <c r="F31" s="246"/>
      <c r="G31" s="115">
        <f t="shared" si="2"/>
        <v>0</v>
      </c>
      <c r="H31" s="113"/>
      <c r="I31" s="105"/>
      <c r="J31" s="115">
        <f t="shared" si="3"/>
        <v>0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0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845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845</v>
      </c>
      <c r="H38" s="116">
        <f t="shared" si="12"/>
        <v>0</v>
      </c>
      <c r="I38" s="116">
        <f t="shared" si="12"/>
        <v>0</v>
      </c>
      <c r="J38" s="115">
        <f t="shared" si="3"/>
        <v>845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845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905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905</v>
      </c>
      <c r="H40" s="553">
        <f t="shared" si="13"/>
        <v>0</v>
      </c>
      <c r="I40" s="553">
        <f t="shared" si="13"/>
        <v>0</v>
      </c>
      <c r="J40" s="553">
        <f t="shared" si="13"/>
        <v>905</v>
      </c>
      <c r="K40" s="553">
        <f t="shared" si="13"/>
        <v>11</v>
      </c>
      <c r="L40" s="553">
        <f t="shared" si="13"/>
        <v>1</v>
      </c>
      <c r="M40" s="553">
        <f t="shared" si="13"/>
        <v>0</v>
      </c>
      <c r="N40" s="553">
        <f t="shared" si="13"/>
        <v>12</v>
      </c>
      <c r="O40" s="553">
        <f t="shared" si="13"/>
        <v>0</v>
      </c>
      <c r="P40" s="553">
        <f t="shared" si="13"/>
        <v>0</v>
      </c>
      <c r="Q40" s="553">
        <f t="shared" si="13"/>
        <v>12</v>
      </c>
      <c r="R40" s="553">
        <f t="shared" si="13"/>
        <v>893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19.10.2016</v>
      </c>
      <c r="C44" s="449"/>
      <c r="D44" s="450"/>
      <c r="E44" s="450"/>
      <c r="F44" s="450"/>
      <c r="G44" s="440"/>
      <c r="H44" s="451" t="s">
        <v>867</v>
      </c>
      <c r="I44" s="451"/>
      <c r="J44" s="451"/>
      <c r="K44" s="608"/>
      <c r="L44" s="608"/>
      <c r="M44" s="608"/>
      <c r="N44" s="608"/>
      <c r="O44" s="609" t="s">
        <v>855</v>
      </c>
      <c r="P44" s="610"/>
      <c r="Q44" s="610"/>
      <c r="R44" s="610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M2:O2"/>
    <mergeCell ref="P2:Q2"/>
    <mergeCell ref="M3:N3"/>
    <mergeCell ref="O3:Q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9">
      <selection activeCell="C93" sqref="C93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30.09.2016</v>
      </c>
      <c r="B4" s="624"/>
      <c r="C4" s="62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244</v>
      </c>
      <c r="D11" s="167">
        <f>SUM(D12:D14)</f>
        <v>0</v>
      </c>
      <c r="E11" s="168">
        <f>SUM(E12:E14)</f>
        <v>244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244</v>
      </c>
      <c r="D12" s="155"/>
      <c r="E12" s="168">
        <f aca="true" t="shared" si="0" ref="E12:E42">C12-D12</f>
        <v>244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244</v>
      </c>
      <c r="D19" s="151">
        <f>D11+D15+D16</f>
        <v>0</v>
      </c>
      <c r="E19" s="166">
        <f>E11+E15+E16</f>
        <v>244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11</v>
      </c>
      <c r="D21" s="155"/>
      <c r="E21" s="168">
        <f t="shared" si="0"/>
        <v>11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92</v>
      </c>
      <c r="D24" s="167">
        <f>SUM(D25:D27)</f>
        <v>92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8</v>
      </c>
      <c r="D26" s="155">
        <v>8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84</v>
      </c>
      <c r="D27" s="155">
        <v>84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0</v>
      </c>
      <c r="D38" s="152">
        <f>SUM(D39:D42)</f>
        <v>0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/>
      <c r="D42" s="155"/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92</v>
      </c>
      <c r="D43" s="151">
        <f>D24+D28+D29+D31+D30+D32+D33+D38</f>
        <v>92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347</v>
      </c>
      <c r="D44" s="150">
        <f>D43+D21+D19+D9</f>
        <v>92</v>
      </c>
      <c r="E44" s="166">
        <f>E43+E21+E19+E9</f>
        <v>255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15</v>
      </c>
      <c r="D85" s="151">
        <f>SUM(D86:D90)+D94</f>
        <v>15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14</v>
      </c>
      <c r="D87" s="155">
        <v>14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/>
      <c r="D89" s="155"/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1</v>
      </c>
      <c r="D90" s="150">
        <f>SUM(D91:D93)</f>
        <v>1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>
        <v>1</v>
      </c>
      <c r="D93" s="155">
        <v>1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/>
      <c r="D94" s="155"/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/>
      <c r="D95" s="155"/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15</v>
      </c>
      <c r="D96" s="151">
        <f>D85+D80+D75+D71+D95</f>
        <v>15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15</v>
      </c>
      <c r="D97" s="151">
        <f>D96+D68+D66</f>
        <v>15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19.10.2016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F12" sqref="F12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8" t="str">
        <f>'справка №1-БАЛАНС'!A5</f>
        <v>Отчетен период : към 30.09.2016</v>
      </c>
      <c r="B5" s="626"/>
      <c r="C5" s="626"/>
      <c r="D5" s="626"/>
      <c r="E5" s="626"/>
      <c r="F5" s="626"/>
      <c r="G5" s="358" t="s">
        <v>2</v>
      </c>
      <c r="H5" s="630"/>
      <c r="I5" s="63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v>837</v>
      </c>
      <c r="G12" s="143"/>
      <c r="H12" s="143"/>
      <c r="I12" s="547">
        <f>F12+G12-H12</f>
        <v>837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845</v>
      </c>
      <c r="G17" s="129">
        <f t="shared" si="1"/>
        <v>0</v>
      </c>
      <c r="H17" s="129">
        <f t="shared" si="1"/>
        <v>0</v>
      </c>
      <c r="I17" s="547">
        <f t="shared" si="0"/>
        <v>845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19.10.2016</v>
      </c>
      <c r="B30" s="628"/>
      <c r="C30" s="628"/>
      <c r="D30" s="577" t="s">
        <v>809</v>
      </c>
      <c r="E30" s="592" t="s">
        <v>868</v>
      </c>
      <c r="F30" s="592"/>
      <c r="G30" s="592"/>
      <c r="H30" s="583"/>
      <c r="I30" s="627"/>
      <c r="J30" s="62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2" t="s">
        <v>856</v>
      </c>
      <c r="F32" s="592"/>
      <c r="G32" s="59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3">
      <selection activeCell="C32" sqref="C32:D32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1" t="s">
        <v>860</v>
      </c>
      <c r="C5" s="631"/>
      <c r="D5" s="63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30.09.2016</v>
      </c>
      <c r="B6" s="632"/>
      <c r="C6" s="63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7">
        <v>57.05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86">
        <v>286</v>
      </c>
      <c r="D14" s="587">
        <v>49.97</v>
      </c>
      <c r="E14" s="556"/>
      <c r="F14" s="558">
        <f t="shared" si="0"/>
        <v>286</v>
      </c>
    </row>
    <row r="15" spans="1:6" ht="12.75">
      <c r="A15" s="580" t="s">
        <v>865</v>
      </c>
      <c r="B15" s="69"/>
      <c r="C15" s="586">
        <v>20</v>
      </c>
      <c r="D15" s="58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86">
        <v>374</v>
      </c>
      <c r="D16" s="587">
        <v>62.03</v>
      </c>
      <c r="E16" s="556"/>
      <c r="F16" s="558">
        <f t="shared" si="0"/>
        <v>374</v>
      </c>
    </row>
    <row r="17" spans="1:6" ht="12.75">
      <c r="A17" s="580" t="s">
        <v>863</v>
      </c>
      <c r="B17" s="69"/>
      <c r="C17" s="586">
        <v>21</v>
      </c>
      <c r="D17" s="587">
        <v>24.88</v>
      </c>
      <c r="E17" s="556"/>
      <c r="F17" s="558">
        <f t="shared" si="0"/>
        <v>21</v>
      </c>
    </row>
    <row r="18" spans="1:6" ht="12.75">
      <c r="A18" s="580" t="s">
        <v>864</v>
      </c>
      <c r="B18" s="69"/>
      <c r="C18" s="586">
        <v>10</v>
      </c>
      <c r="D18" s="58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794</v>
      </c>
      <c r="D19" s="542"/>
      <c r="E19" s="542">
        <f>SUM(E12:E18)</f>
        <v>0</v>
      </c>
      <c r="F19" s="557">
        <f>SUM(F12:F18)</f>
        <v>794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7">
        <v>30.33</v>
      </c>
      <c r="E27" s="556"/>
      <c r="F27" s="558">
        <f>C27-E27</f>
        <v>10</v>
      </c>
    </row>
    <row r="28" spans="1:6" ht="12.75">
      <c r="A28" s="580"/>
      <c r="B28" s="72"/>
      <c r="C28" s="585"/>
      <c r="D28" s="58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866</v>
      </c>
      <c r="B32" s="72"/>
      <c r="C32" s="586"/>
      <c r="D32" s="587"/>
      <c r="E32" s="556"/>
      <c r="F32" s="558">
        <f>C32-E32</f>
        <v>0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0</v>
      </c>
      <c r="D35" s="542"/>
      <c r="E35" s="542">
        <f>SUM(E32:E34)</f>
        <v>0</v>
      </c>
      <c r="F35" s="557">
        <f>SUM(F32:F34)</f>
        <v>0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837</v>
      </c>
      <c r="D36" s="542"/>
      <c r="E36" s="542">
        <f>E35+E30+E24+E19</f>
        <v>0</v>
      </c>
      <c r="F36" s="557">
        <f>F35+F30+F24+F19</f>
        <v>837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19.10.2016</v>
      </c>
      <c r="B60" s="569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2016-10-28T10:27:32Z</cp:lastPrinted>
  <dcterms:created xsi:type="dcterms:W3CDTF">2000-06-29T12:02:40Z</dcterms:created>
  <dcterms:modified xsi:type="dcterms:W3CDTF">2016-10-28T10:27:41Z</dcterms:modified>
  <cp:category/>
  <cp:version/>
  <cp:contentType/>
  <cp:contentStatus/>
</cp:coreProperties>
</file>