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<sst xmlns="http://schemas.openxmlformats.org/spreadsheetml/2006/main" count="4301" uniqueCount="1000">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</sst>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4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5706</v>
      </c>
      <c r="D6" s="675">
        <f aca="true" t="shared" si="0" ref="D6:D15">C6-E6</f>
        <v>0</v>
      </c>
      <c r="E6" s="674">
        <f>'1-Баланс'!G95</f>
        <v>5706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2963</v>
      </c>
      <c r="D7" s="675">
        <f t="shared" si="0"/>
        <v>-537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610</v>
      </c>
      <c r="D8" s="675">
        <f t="shared" si="0"/>
        <v>1220</v>
      </c>
      <c r="E8" s="674">
        <f>ABS('2-Отчет за доходите'!C44)-ABS('2-Отчет за доходите'!G44)</f>
        <v>-610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</v>
      </c>
      <c r="D9" s="675">
        <f t="shared" si="0"/>
        <v>0</v>
      </c>
      <c r="E9" s="674">
        <f>'3-Отчет за паричния поток'!C45</f>
        <v>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2963</v>
      </c>
      <c r="D11" s="675">
        <f t="shared" si="0"/>
        <v>-1</v>
      </c>
      <c r="E11" s="674">
        <f>'4-Отчет за собствения капитал'!L34</f>
        <v>2964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0.30948756976154235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0.20587242659466756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0.22238425082026977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0.1069050122677883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0.768969422423556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0.9665594855305466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0.3858520900321543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0.0045016077170418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0.0045016077170418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0.39427885577115424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0.34542586750788645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0.28619609732594553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0.9257509281133985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0.4807220469681038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0.031049611879851502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0.08296514482081492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16.23076923076923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1715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35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365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169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194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3582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528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85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4203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43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846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889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153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440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593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1503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5706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-510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-567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-610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-1120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2963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1012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1012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175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1188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67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1162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792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215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58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97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158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97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1484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71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1555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5706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1725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72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77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538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101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198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-2136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1750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2325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92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232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324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2649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2649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-2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2647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1442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501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1971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66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2037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612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2037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612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610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610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1966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-1501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115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24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50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50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204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204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-610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-49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-49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-552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-552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-567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-567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3573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3573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-610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1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1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2964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2964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1350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792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567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189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57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7038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523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7567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21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151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172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104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16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124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146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270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1346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792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463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194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57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6935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528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7469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1346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792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463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194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57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6935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528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7469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1227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1311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412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3385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3391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42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76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76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104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108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108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1269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1311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427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294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3353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3359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1269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1311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427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294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3353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3359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1715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35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365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169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194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3582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528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4110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85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153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440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440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593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686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72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72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72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85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153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368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368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521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613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1012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1012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1012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67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1162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792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215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97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97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58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158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1387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2399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128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8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1162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792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215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97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97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158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1456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1456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1012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1012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1012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-69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-62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-7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-69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943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97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97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97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41">
      <selection activeCell="H32" sqref="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1715</v>
      </c>
      <c r="D13" s="197">
        <v>1758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35</v>
      </c>
      <c r="D14" s="197">
        <v>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365</v>
      </c>
      <c r="D15" s="197">
        <v>378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169</v>
      </c>
      <c r="D16" s="197">
        <v>182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194</v>
      </c>
      <c r="D18" s="197">
        <v>189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5</v>
      </c>
      <c r="D19" s="197">
        <v>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3582</v>
      </c>
      <c r="D20" s="598">
        <f>SUM(D12:D19)</f>
        <v>3654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528</v>
      </c>
      <c r="D22" s="477">
        <v>523</v>
      </c>
      <c r="E22" s="201" t="s">
        <v>62</v>
      </c>
      <c r="F22" s="93" t="s">
        <v>63</v>
      </c>
      <c r="G22" s="613">
        <f>SUM(G23:G25)</f>
        <v>583</v>
      </c>
      <c r="H22" s="614">
        <f>SUM(H23:H25)</f>
        <v>533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204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583</v>
      </c>
      <c r="H26" s="598">
        <f>H20+H21+H22</f>
        <v>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-510</v>
      </c>
      <c r="H28" s="596">
        <f>SUM(H29:H31)</f>
        <v>-561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</v>
      </c>
      <c r="H29" s="196">
        <v>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-567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-610</v>
      </c>
      <c r="H32" s="196">
        <v>101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-1120</v>
      </c>
      <c r="H34" s="598">
        <f>H28+H32+H33</f>
        <v>-460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2963</v>
      </c>
      <c r="H37" s="600">
        <f>H26+H18+H34</f>
        <v>3573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1012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1012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371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371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85</v>
      </c>
      <c r="D55" s="479">
        <v>83</v>
      </c>
      <c r="E55" s="89" t="s">
        <v>168</v>
      </c>
      <c r="F55" s="95" t="s">
        <v>169</v>
      </c>
      <c r="G55" s="197">
        <v>175</v>
      </c>
      <c r="H55" s="196">
        <v>181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4203</v>
      </c>
      <c r="D56" s="602">
        <f>D20+D21+D22+D28+D33+D46+D52+D54+D55</f>
        <v>4631</v>
      </c>
      <c r="E56" s="100" t="s">
        <v>850</v>
      </c>
      <c r="F56" s="99" t="s">
        <v>172</v>
      </c>
      <c r="G56" s="599">
        <f>G50+G52+G53+G54+G55</f>
        <v>1188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43</v>
      </c>
      <c r="D59" s="196">
        <v>73</v>
      </c>
      <c r="E59" s="201" t="s">
        <v>180</v>
      </c>
      <c r="F59" s="486" t="s">
        <v>181</v>
      </c>
      <c r="G59" s="197">
        <v>67</v>
      </c>
      <c r="H59" s="196">
        <v>1125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1162</v>
      </c>
      <c r="H61" s="596">
        <f>SUM(H62:H68)</f>
        <v>2360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>
        <v>846</v>
      </c>
      <c r="D63" s="196">
        <v>550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792</v>
      </c>
      <c r="H64" s="196">
        <v>2100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889</v>
      </c>
      <c r="D65" s="598">
        <f>SUM(D59:D64)</f>
        <v>623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215</v>
      </c>
      <c r="H66" s="196">
        <v>158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58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97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153</v>
      </c>
      <c r="D69" s="196">
        <v>2115</v>
      </c>
      <c r="E69" s="201" t="s">
        <v>79</v>
      </c>
      <c r="F69" s="93" t="s">
        <v>216</v>
      </c>
      <c r="G69" s="197">
        <v>158</v>
      </c>
      <c r="H69" s="196">
        <v>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97</v>
      </c>
      <c r="H70" s="196">
        <v>97</v>
      </c>
    </row>
    <row r="71" spans="1:8" ht="15.75">
      <c r="A71" s="89" t="s">
        <v>217</v>
      </c>
      <c r="B71" s="91" t="s">
        <v>218</v>
      </c>
      <c r="C71" s="197"/>
      <c r="D71" s="196">
        <v>1</v>
      </c>
      <c r="E71" s="474" t="s">
        <v>47</v>
      </c>
      <c r="F71" s="95" t="s">
        <v>223</v>
      </c>
      <c r="G71" s="597">
        <f>G59+G60+G61+G69+G70</f>
        <v>1484</v>
      </c>
      <c r="H71" s="598">
        <f>H59+H60+H61+H69+H70</f>
        <v>3672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440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593</v>
      </c>
      <c r="D76" s="598">
        <f>SUM(D68:D75)</f>
        <v>2147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71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1555</v>
      </c>
      <c r="H79" s="600">
        <f>H71+H73+H75+H77</f>
        <v>3688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1503</v>
      </c>
      <c r="D94" s="602">
        <f>D65+D76+D85+D92+D93</f>
        <v>2812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5706</v>
      </c>
      <c r="D95" s="604">
        <f>D94+D56</f>
        <v>7443</v>
      </c>
      <c r="E95" s="229" t="s">
        <v>942</v>
      </c>
      <c r="F95" s="489" t="s">
        <v>268</v>
      </c>
      <c r="G95" s="603">
        <f>G37+G40+G56+G79</f>
        <v>5706</v>
      </c>
      <c r="H95" s="604">
        <f>H37+H40+H56+H79</f>
        <v>7443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43661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2" zoomScaleSheetLayoutView="80" zoomScalePageLayoutView="0" workbookViewId="0" topLeftCell="A1">
      <selection activeCell="G37" sqref="G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1725</v>
      </c>
      <c r="D12" s="316">
        <v>1707</v>
      </c>
      <c r="E12" s="194" t="s">
        <v>277</v>
      </c>
      <c r="F12" s="240" t="s">
        <v>278</v>
      </c>
      <c r="G12" s="316">
        <v>1442</v>
      </c>
      <c r="H12" s="316">
        <v>2078</v>
      </c>
    </row>
    <row r="13" spans="1:8" ht="15.75">
      <c r="A13" s="194" t="s">
        <v>279</v>
      </c>
      <c r="B13" s="190" t="s">
        <v>280</v>
      </c>
      <c r="C13" s="316">
        <v>72</v>
      </c>
      <c r="D13" s="316">
        <v>90</v>
      </c>
      <c r="E13" s="194" t="s">
        <v>281</v>
      </c>
      <c r="F13" s="240" t="s">
        <v>282</v>
      </c>
      <c r="G13" s="316">
        <v>25</v>
      </c>
      <c r="H13" s="316">
        <v>15</v>
      </c>
    </row>
    <row r="14" spans="1:8" ht="15.75">
      <c r="A14" s="194" t="s">
        <v>283</v>
      </c>
      <c r="B14" s="190" t="s">
        <v>284</v>
      </c>
      <c r="C14" s="316">
        <v>77</v>
      </c>
      <c r="D14" s="316">
        <v>78</v>
      </c>
      <c r="E14" s="245" t="s">
        <v>285</v>
      </c>
      <c r="F14" s="240" t="s">
        <v>286</v>
      </c>
      <c r="G14" s="316">
        <v>3</v>
      </c>
      <c r="H14" s="316">
        <v>4</v>
      </c>
    </row>
    <row r="15" spans="1:8" ht="15.75">
      <c r="A15" s="194" t="s">
        <v>287</v>
      </c>
      <c r="B15" s="190" t="s">
        <v>288</v>
      </c>
      <c r="C15" s="316">
        <v>538</v>
      </c>
      <c r="D15" s="316">
        <v>532</v>
      </c>
      <c r="E15" s="245" t="s">
        <v>79</v>
      </c>
      <c r="F15" s="240" t="s">
        <v>289</v>
      </c>
      <c r="G15" s="316">
        <v>501</v>
      </c>
      <c r="H15" s="316">
        <v>68</v>
      </c>
    </row>
    <row r="16" spans="1:8" ht="15.75">
      <c r="A16" s="194" t="s">
        <v>290</v>
      </c>
      <c r="B16" s="190" t="s">
        <v>291</v>
      </c>
      <c r="C16" s="316">
        <v>101</v>
      </c>
      <c r="D16" s="316">
        <v>97</v>
      </c>
      <c r="E16" s="236" t="s">
        <v>52</v>
      </c>
      <c r="F16" s="264" t="s">
        <v>292</v>
      </c>
      <c r="G16" s="628">
        <f>SUM(G12:G15)</f>
        <v>1971</v>
      </c>
      <c r="H16" s="629">
        <f>SUM(H12:H15)</f>
        <v>2165</v>
      </c>
    </row>
    <row r="17" spans="1:8" ht="31.5">
      <c r="A17" s="194" t="s">
        <v>293</v>
      </c>
      <c r="B17" s="190" t="s">
        <v>294</v>
      </c>
      <c r="C17" s="316">
        <v>198</v>
      </c>
      <c r="D17" s="316">
        <v>2106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-2136</v>
      </c>
      <c r="D18" s="316">
        <v>-2173</v>
      </c>
      <c r="E18" s="234" t="s">
        <v>297</v>
      </c>
      <c r="F18" s="238" t="s">
        <v>298</v>
      </c>
      <c r="G18" s="639">
        <v>66</v>
      </c>
      <c r="H18" s="640">
        <v>8</v>
      </c>
    </row>
    <row r="19" spans="1:8" ht="15.75">
      <c r="A19" s="194" t="s">
        <v>299</v>
      </c>
      <c r="B19" s="190" t="s">
        <v>300</v>
      </c>
      <c r="C19" s="316">
        <v>1750</v>
      </c>
      <c r="D19" s="316">
        <v>150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2325</v>
      </c>
      <c r="D22" s="629">
        <f>SUM(D12:D18)+D19</f>
        <v>2587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1054</v>
      </c>
    </row>
    <row r="25" spans="1:8" ht="31.5">
      <c r="A25" s="194" t="s">
        <v>316</v>
      </c>
      <c r="B25" s="237" t="s">
        <v>317</v>
      </c>
      <c r="C25" s="316">
        <v>92</v>
      </c>
      <c r="D25" s="317">
        <v>28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1054</v>
      </c>
    </row>
    <row r="28" spans="1:8" ht="15.75">
      <c r="A28" s="194" t="s">
        <v>79</v>
      </c>
      <c r="B28" s="237" t="s">
        <v>327</v>
      </c>
      <c r="C28" s="316">
        <v>232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324</v>
      </c>
      <c r="D29" s="629">
        <f>SUM(D25:D28)</f>
        <v>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2649</v>
      </c>
      <c r="D31" s="635">
        <f>D29+D22</f>
        <v>2615</v>
      </c>
      <c r="E31" s="251" t="s">
        <v>824</v>
      </c>
      <c r="F31" s="266" t="s">
        <v>331</v>
      </c>
      <c r="G31" s="253">
        <f>G16+G18+G27</f>
        <v>2037</v>
      </c>
      <c r="H31" s="254">
        <f>H16+H18+H27</f>
        <v>3227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612</v>
      </c>
      <c r="E33" s="233" t="s">
        <v>334</v>
      </c>
      <c r="F33" s="238" t="s">
        <v>335</v>
      </c>
      <c r="G33" s="628">
        <f>IF((C31-G31)&gt;0,C31-G31,0)</f>
        <v>612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2649</v>
      </c>
      <c r="D36" s="637">
        <f>D31-D34+D35</f>
        <v>2615</v>
      </c>
      <c r="E36" s="262" t="s">
        <v>346</v>
      </c>
      <c r="F36" s="256" t="s">
        <v>347</v>
      </c>
      <c r="G36" s="267">
        <f>G35-G34+G31</f>
        <v>2037</v>
      </c>
      <c r="H36" s="268">
        <f>H35-H34+H31</f>
        <v>3227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612</v>
      </c>
      <c r="E37" s="261" t="s">
        <v>350</v>
      </c>
      <c r="F37" s="266" t="s">
        <v>351</v>
      </c>
      <c r="G37" s="253">
        <f>IF((C36-G36)&gt;0,C36-G36,0)</f>
        <v>612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-2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612</v>
      </c>
      <c r="E42" s="247" t="s">
        <v>362</v>
      </c>
      <c r="F42" s="195" t="s">
        <v>363</v>
      </c>
      <c r="G42" s="241">
        <f>IF(G37&gt;0,IF(C38+G37&lt;0,0,C38+G37),IF(C37-C38&lt;0,C38-C37,0))</f>
        <v>610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612</v>
      </c>
      <c r="E44" s="262" t="s">
        <v>369</v>
      </c>
      <c r="F44" s="269" t="s">
        <v>370</v>
      </c>
      <c r="G44" s="267">
        <f>IF(C42=0,IF(G42-G43&gt;0,G42-G43+C43,0),IF(C42-C43&lt;0,C43-C42+G43,0))</f>
        <v>610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2647</v>
      </c>
      <c r="D45" s="631">
        <f>D36+D38+D42</f>
        <v>3227</v>
      </c>
      <c r="E45" s="270" t="s">
        <v>373</v>
      </c>
      <c r="F45" s="272" t="s">
        <v>374</v>
      </c>
      <c r="G45" s="630">
        <f>G42+G36</f>
        <v>2647</v>
      </c>
      <c r="H45" s="631">
        <f>H42+H36</f>
        <v>3227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43661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25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1966</v>
      </c>
      <c r="D11" s="197">
        <v>2359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-1501</v>
      </c>
      <c r="D12" s="197">
        <v>-1730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115</v>
      </c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-583</v>
      </c>
      <c r="D14" s="197">
        <v>-531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</v>
      </c>
      <c r="D15" s="197">
        <v>-20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24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7"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</v>
      </c>
      <c r="D21" s="659">
        <f>SUM(D11:D20)</f>
        <v>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-38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43661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4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204</v>
      </c>
      <c r="I13" s="584">
        <f>'1-Баланс'!H29+'1-Баланс'!H32</f>
        <v>107</v>
      </c>
      <c r="J13" s="584">
        <f>'1-Баланс'!H30+'1-Баланс'!H33</f>
        <v>-567</v>
      </c>
      <c r="K13" s="585"/>
      <c r="L13" s="584">
        <f>SUM(C13:K13)</f>
        <v>3573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204</v>
      </c>
      <c r="I17" s="653">
        <f t="shared" si="2"/>
        <v>107</v>
      </c>
      <c r="J17" s="653">
        <f t="shared" si="2"/>
        <v>-567</v>
      </c>
      <c r="K17" s="653">
        <f t="shared" si="2"/>
        <v>0</v>
      </c>
      <c r="L17" s="584">
        <f t="shared" si="1"/>
        <v>3573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-610</v>
      </c>
      <c r="J18" s="584">
        <f>+'1-Баланс'!G33</f>
        <v>0</v>
      </c>
      <c r="K18" s="585"/>
      <c r="L18" s="584">
        <f t="shared" si="1"/>
        <v>-610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50</v>
      </c>
      <c r="G19" s="168">
        <f t="shared" si="3"/>
        <v>0</v>
      </c>
      <c r="H19" s="168">
        <f t="shared" si="3"/>
        <v>0</v>
      </c>
      <c r="I19" s="168">
        <f t="shared" si="3"/>
        <v>-49</v>
      </c>
      <c r="J19" s="168">
        <f>J20+J21</f>
        <v>0</v>
      </c>
      <c r="K19" s="168">
        <f t="shared" si="3"/>
        <v>0</v>
      </c>
      <c r="L19" s="584">
        <f t="shared" si="1"/>
        <v>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50</v>
      </c>
      <c r="G21" s="316"/>
      <c r="H21" s="316"/>
      <c r="I21" s="316">
        <v>-49</v>
      </c>
      <c r="J21" s="316"/>
      <c r="K21" s="316"/>
      <c r="L21" s="584">
        <f t="shared" si="1"/>
        <v>1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204</v>
      </c>
      <c r="I31" s="653">
        <f t="shared" si="6"/>
        <v>-552</v>
      </c>
      <c r="J31" s="653">
        <f t="shared" si="6"/>
        <v>-567</v>
      </c>
      <c r="K31" s="653">
        <f t="shared" si="6"/>
        <v>0</v>
      </c>
      <c r="L31" s="584">
        <f t="shared" si="1"/>
        <v>2964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204</v>
      </c>
      <c r="I34" s="587">
        <f t="shared" si="7"/>
        <v>-552</v>
      </c>
      <c r="J34" s="587">
        <f t="shared" si="7"/>
        <v>-567</v>
      </c>
      <c r="K34" s="587">
        <f t="shared" si="7"/>
        <v>0</v>
      </c>
      <c r="L34" s="651">
        <f t="shared" si="1"/>
        <v>2964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43661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43661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9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1227</v>
      </c>
      <c r="L12" s="328">
        <v>42</v>
      </c>
      <c r="M12" s="328"/>
      <c r="N12" s="329">
        <f aca="true" t="shared" si="4" ref="N12:N41">K12+L12-M12</f>
        <v>1269</v>
      </c>
      <c r="O12" s="328"/>
      <c r="P12" s="328"/>
      <c r="Q12" s="329">
        <f t="shared" si="0"/>
        <v>1269</v>
      </c>
      <c r="R12" s="340">
        <f t="shared" si="1"/>
        <v>1715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1350</v>
      </c>
      <c r="E13" s="328"/>
      <c r="F13" s="328">
        <v>4</v>
      </c>
      <c r="G13" s="329">
        <f t="shared" si="2"/>
        <v>1346</v>
      </c>
      <c r="H13" s="328"/>
      <c r="I13" s="328"/>
      <c r="J13" s="329">
        <f t="shared" si="3"/>
        <v>1346</v>
      </c>
      <c r="K13" s="328">
        <v>1311</v>
      </c>
      <c r="L13" s="328">
        <v>4</v>
      </c>
      <c r="M13" s="328">
        <v>4</v>
      </c>
      <c r="N13" s="329">
        <f t="shared" si="4"/>
        <v>1311</v>
      </c>
      <c r="O13" s="328"/>
      <c r="P13" s="328"/>
      <c r="Q13" s="329">
        <f t="shared" si="0"/>
        <v>1311</v>
      </c>
      <c r="R13" s="340">
        <f t="shared" si="1"/>
        <v>35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792</v>
      </c>
      <c r="E14" s="328"/>
      <c r="F14" s="328"/>
      <c r="G14" s="329">
        <f t="shared" si="2"/>
        <v>792</v>
      </c>
      <c r="H14" s="328"/>
      <c r="I14" s="328"/>
      <c r="J14" s="329">
        <f t="shared" si="3"/>
        <v>792</v>
      </c>
      <c r="K14" s="328">
        <v>412</v>
      </c>
      <c r="L14" s="328">
        <v>15</v>
      </c>
      <c r="M14" s="328"/>
      <c r="N14" s="329">
        <f t="shared" si="4"/>
        <v>427</v>
      </c>
      <c r="O14" s="328"/>
      <c r="P14" s="328"/>
      <c r="Q14" s="329">
        <f t="shared" si="0"/>
        <v>427</v>
      </c>
      <c r="R14" s="340">
        <f t="shared" si="1"/>
        <v>365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567</v>
      </c>
      <c r="E15" s="328"/>
      <c r="F15" s="328">
        <v>104</v>
      </c>
      <c r="G15" s="329">
        <f t="shared" si="2"/>
        <v>463</v>
      </c>
      <c r="H15" s="328"/>
      <c r="I15" s="328"/>
      <c r="J15" s="329">
        <f t="shared" si="3"/>
        <v>463</v>
      </c>
      <c r="K15" s="328">
        <v>385</v>
      </c>
      <c r="L15" s="328">
        <v>13</v>
      </c>
      <c r="M15" s="328">
        <v>104</v>
      </c>
      <c r="N15" s="329">
        <f t="shared" si="4"/>
        <v>294</v>
      </c>
      <c r="O15" s="328"/>
      <c r="P15" s="328"/>
      <c r="Q15" s="329">
        <f t="shared" si="0"/>
        <v>294</v>
      </c>
      <c r="R15" s="340">
        <f t="shared" si="1"/>
        <v>169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189</v>
      </c>
      <c r="E17" s="328">
        <v>21</v>
      </c>
      <c r="F17" s="328">
        <v>16</v>
      </c>
      <c r="G17" s="329">
        <f t="shared" si="2"/>
        <v>194</v>
      </c>
      <c r="H17" s="328"/>
      <c r="I17" s="328"/>
      <c r="J17" s="329">
        <f t="shared" si="3"/>
        <v>194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57</v>
      </c>
      <c r="E18" s="328"/>
      <c r="F18" s="328"/>
      <c r="G18" s="329">
        <f t="shared" si="2"/>
        <v>57</v>
      </c>
      <c r="H18" s="328"/>
      <c r="I18" s="328"/>
      <c r="J18" s="329">
        <f t="shared" si="3"/>
        <v>57</v>
      </c>
      <c r="K18" s="328">
        <v>50</v>
      </c>
      <c r="L18" s="328">
        <v>2</v>
      </c>
      <c r="M18" s="328"/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7038</v>
      </c>
      <c r="E19" s="330">
        <f>SUM(E11:E18)</f>
        <v>21</v>
      </c>
      <c r="F19" s="330">
        <f>SUM(F11:F18)</f>
        <v>124</v>
      </c>
      <c r="G19" s="329">
        <f t="shared" si="2"/>
        <v>6935</v>
      </c>
      <c r="H19" s="330">
        <f>SUM(H11:H18)</f>
        <v>0</v>
      </c>
      <c r="I19" s="330">
        <f>SUM(I11:I18)</f>
        <v>0</v>
      </c>
      <c r="J19" s="329">
        <f t="shared" si="3"/>
        <v>6935</v>
      </c>
      <c r="K19" s="330">
        <f>SUM(K11:K18)</f>
        <v>3385</v>
      </c>
      <c r="L19" s="330">
        <f>SUM(L11:L18)</f>
        <v>76</v>
      </c>
      <c r="M19" s="330">
        <f>SUM(M11:M18)</f>
        <v>108</v>
      </c>
      <c r="N19" s="329">
        <f t="shared" si="4"/>
        <v>3353</v>
      </c>
      <c r="O19" s="330">
        <f>SUM(O11:O18)</f>
        <v>0</v>
      </c>
      <c r="P19" s="330">
        <f>SUM(P11:P18)</f>
        <v>0</v>
      </c>
      <c r="Q19" s="329">
        <f t="shared" si="0"/>
        <v>3353</v>
      </c>
      <c r="R19" s="340">
        <f t="shared" si="1"/>
        <v>3582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523</v>
      </c>
      <c r="E21" s="328">
        <v>151</v>
      </c>
      <c r="F21" s="328">
        <v>146</v>
      </c>
      <c r="G21" s="329">
        <f t="shared" si="2"/>
        <v>528</v>
      </c>
      <c r="H21" s="328"/>
      <c r="I21" s="328"/>
      <c r="J21" s="329">
        <f t="shared" si="3"/>
        <v>528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528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7567</v>
      </c>
      <c r="E42" s="349">
        <f>E19+E20+E21+E27+E40+E41</f>
        <v>172</v>
      </c>
      <c r="F42" s="349">
        <f aca="true" t="shared" si="11" ref="F42:R42">F19+F20+F21+F27+F40+F41</f>
        <v>270</v>
      </c>
      <c r="G42" s="349">
        <f t="shared" si="11"/>
        <v>7469</v>
      </c>
      <c r="H42" s="349">
        <f t="shared" si="11"/>
        <v>0</v>
      </c>
      <c r="I42" s="349">
        <f t="shared" si="11"/>
        <v>0</v>
      </c>
      <c r="J42" s="349">
        <f t="shared" si="11"/>
        <v>7469</v>
      </c>
      <c r="K42" s="349">
        <f t="shared" si="11"/>
        <v>3391</v>
      </c>
      <c r="L42" s="349">
        <f t="shared" si="11"/>
        <v>76</v>
      </c>
      <c r="M42" s="349">
        <f t="shared" si="11"/>
        <v>108</v>
      </c>
      <c r="N42" s="349">
        <f t="shared" si="11"/>
        <v>3359</v>
      </c>
      <c r="O42" s="349">
        <f t="shared" si="11"/>
        <v>0</v>
      </c>
      <c r="P42" s="349">
        <f t="shared" si="11"/>
        <v>0</v>
      </c>
      <c r="Q42" s="349">
        <f t="shared" si="11"/>
        <v>3359</v>
      </c>
      <c r="R42" s="350">
        <f t="shared" si="11"/>
        <v>4110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43661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88">
      <selection activeCell="C106" sqref="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1</v>
      </c>
      <c r="E18" s="369">
        <f t="shared" si="0"/>
        <v>7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>
        <v>1</v>
      </c>
      <c r="E19" s="369">
        <f t="shared" si="0"/>
        <v>7</v>
      </c>
      <c r="F19" s="133"/>
    </row>
    <row r="20" spans="1:6" ht="15.75">
      <c r="A20" s="370" t="s">
        <v>600</v>
      </c>
      <c r="B20" s="135" t="s">
        <v>608</v>
      </c>
      <c r="C20" s="368"/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1</v>
      </c>
      <c r="E21" s="441">
        <f>E13+E17+E18</f>
        <v>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85</v>
      </c>
      <c r="D23" s="443"/>
      <c r="E23" s="442">
        <f t="shared" si="0"/>
        <v>85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153</v>
      </c>
      <c r="D30" s="368"/>
      <c r="E30" s="369">
        <f t="shared" si="0"/>
        <v>153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440</v>
      </c>
      <c r="D40" s="362">
        <f>SUM(D41:D44)</f>
        <v>72</v>
      </c>
      <c r="E40" s="369">
        <f>SUM(E41:E44)</f>
        <v>368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440</v>
      </c>
      <c r="D44" s="368">
        <f>103-31</f>
        <v>72</v>
      </c>
      <c r="E44" s="369">
        <f t="shared" si="0"/>
        <v>368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593</v>
      </c>
      <c r="D45" s="438">
        <f>D26+D30+D31+D33+D32+D34+D35+D40</f>
        <v>72</v>
      </c>
      <c r="E45" s="439">
        <f>E26+E30+E31+E33+E32+E34+E35+E40</f>
        <v>521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686</v>
      </c>
      <c r="D46" s="444">
        <f>D45+D23+D21+D11</f>
        <v>73</v>
      </c>
      <c r="E46" s="445">
        <f>E45+E23+E21+E11</f>
        <v>613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1012</v>
      </c>
      <c r="D58" s="138">
        <f>D59+D61</f>
        <v>0</v>
      </c>
      <c r="E58" s="136">
        <f t="shared" si="1"/>
        <v>1012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1012</v>
      </c>
      <c r="D59" s="197"/>
      <c r="E59" s="136">
        <f t="shared" si="1"/>
        <v>1012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1012</v>
      </c>
      <c r="D68" s="435">
        <f>D54+D58+D63+D64+D65+D66</f>
        <v>0</v>
      </c>
      <c r="E68" s="436">
        <f t="shared" si="1"/>
        <v>1012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67</v>
      </c>
      <c r="D77" s="138">
        <f>D78+D80</f>
        <v>136</v>
      </c>
      <c r="E77" s="138">
        <f>E78+E80</f>
        <v>-69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66</v>
      </c>
      <c r="D78" s="197">
        <v>128</v>
      </c>
      <c r="E78" s="136">
        <f t="shared" si="1"/>
        <v>-62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</v>
      </c>
      <c r="D80" s="197">
        <v>8</v>
      </c>
      <c r="E80" s="136">
        <f t="shared" si="1"/>
        <v>-7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1162</v>
      </c>
      <c r="D87" s="134">
        <f>SUM(D88:D92)+D96</f>
        <v>1162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792</v>
      </c>
      <c r="D89" s="197">
        <v>792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215</v>
      </c>
      <c r="D91" s="197">
        <f>+C91</f>
        <v>215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97</v>
      </c>
      <c r="D92" s="138">
        <f>SUM(D93:D95)</f>
        <v>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97</v>
      </c>
      <c r="D95" s="197">
        <v>97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58</v>
      </c>
      <c r="D96" s="197">
        <v>58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158</v>
      </c>
      <c r="D97" s="197">
        <v>158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1387</v>
      </c>
      <c r="D98" s="433">
        <f>D87+D82+D77+D73+D97</f>
        <v>1456</v>
      </c>
      <c r="E98" s="433">
        <f>E87+E82+E77+E73+E97</f>
        <v>-69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2399</v>
      </c>
      <c r="D99" s="427">
        <f>D98+D70+D68</f>
        <v>1456</v>
      </c>
      <c r="E99" s="427">
        <f>E98+E70+E68</f>
        <v>943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97</v>
      </c>
      <c r="D106" s="280"/>
      <c r="E106" s="280"/>
      <c r="F106" s="423">
        <f>C106+D106-E106</f>
        <v>97</v>
      </c>
    </row>
    <row r="107" spans="1:6" ht="16.5" thickBot="1">
      <c r="A107" s="418" t="s">
        <v>752</v>
      </c>
      <c r="B107" s="424" t="s">
        <v>753</v>
      </c>
      <c r="C107" s="425">
        <f>SUM(C104:C106)</f>
        <v>97</v>
      </c>
      <c r="D107" s="425">
        <f>SUM(D104:D106)</f>
        <v>0</v>
      </c>
      <c r="E107" s="425">
        <f>SUM(E104:E106)</f>
        <v>0</v>
      </c>
      <c r="F107" s="426">
        <f>SUM(F104:F106)</f>
        <v>97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43661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43661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2019-07-30T06:34:00Z</cp:lastPrinted>
  <dcterms:created xsi:type="dcterms:W3CDTF">2006-09-16T00:00:00Z</dcterms:created>
  <dcterms:modified xsi:type="dcterms:W3CDTF">2019-07-30T06:34:02Z</dcterms:modified>
  <cp:category/>
  <cp:version/>
  <cp:contentType/>
  <cp:contentStatus/>
</cp:coreProperties>
</file>