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<sst xmlns="http://schemas.openxmlformats.org/spreadsheetml/2006/main" count="1075" uniqueCount="889">
  <si>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</si>
  <si>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</si>
  <si>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</si>
  <si>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</si>
  <si>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</si>
  <si>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</si>
  <si>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</si>
  <si>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</si>
  <si>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</si>
  <si>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</si>
  <si>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</si>
  <si>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</si>
  <si>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</si>
  <si>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</si>
  <si>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</si>
  <si>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</si>
  <si>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</si>
  <si>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</si>
  <si>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</si>
  <si>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</si>
  <si>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</si>
  <si>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</si>
  <si>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</si>
  <si>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</si>
  <si>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</si>
  <si>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</si>
  <si>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</si>
  <si>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</si>
  <si>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</si>
  <si>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</si>
  <si>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</si>
  <si>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</si>
  <si>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</si>
  <si>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</si>
  <si>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</si>
  <si>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</si>
  <si>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</si>
  <si>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</si>
  <si>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</si>
  <si>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</si>
  <si>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</si>
  <si>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</si>
  <si>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</si>
  <si>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</si>
  <si>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</si>
  <si>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</si>
  <si>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</si>
  <si>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</si>
  <si>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</si>
  <si>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</si>
  <si>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</si>
  <si>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</si>
  <si>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</si>
  <si>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</si>
  <si>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</si>
  <si>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</si>
  <si>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</si>
  <si>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</si>
  <si>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</si>
  <si>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</si>
  <si>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</si>
  <si>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</si>
  <si>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</si>
  <si>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</si>
  <si>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</si>
  <si>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</si>
  <si>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</si>
  <si>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</si>
  <si>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</si>
  <si>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</si>
  <si>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</si>
  <si>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</si>
  <si>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</si>
  <si>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</si>
  <si>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</si>
  <si>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</si>
  <si>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</si>
  <si>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</si>
  <si>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</si>
  <si>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</si>
  <si>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</si>
  <si>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</si>
  <si>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</si>
  <si>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</si>
  <si>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</si>
  <si>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</si>
  <si>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</si>
  <si>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</si>
  <si>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</si>
  <si>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</si>
  <si>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</si>
  <si>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</si>
  <si>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</si>
  <si>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</si>
  <si>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</si>
  <si>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</si>
  <si>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</si>
  <si>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</si>
  <si>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</si>
  <si>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</si>
  <si>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</si>
  <si>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</si>
  <si>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</si>
  <si>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</si>
  <si>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</si>
  <si>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</si>
  <si>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</si>
  <si>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</si>
  <si>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</si>
  <si>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</si>
  <si>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</si>
  <si>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</si>
  <si>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</si>
  <si>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</si>
  <si>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</si>
  <si>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</si>
  <si>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</si>
  <si>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</si>
  <si>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</si>
  <si>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</si>
  <si>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</si>
  <si>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</si>
  <si>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</si>
  <si>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</si>
  <si>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</si>
  <si>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</si>
  <si>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</si>
  <si>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</si>
  <si>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</si>
  <si>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</si>
  <si>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</si>
  <si>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</si>
  <si>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</si>
  <si>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</si>
  <si>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</si>
  <si>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</si>
  <si>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</si>
  <si>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</si>
  <si>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</si>
  <si>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</si>
  <si>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</si>
  <si>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</si>
  <si>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</si>
  <si>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</si>
  <si>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</si>
  <si>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</si>
  <si>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</si>
  <si>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</si>
  <si>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</si>
  <si>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</si>
  <si>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</si>
  <si>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</si>
  <si>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</si>
  <si>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</si>
  <si>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</si>
  <si>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</si>
  <si>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</si>
  <si>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</si>
  <si>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</si>
  <si>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</si>
  <si>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</si>
  <si>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</si>
  <si>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</si>
  <si>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</si>
  <si>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</si>
  <si>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</si>
  <si>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</si>
  <si>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</si>
  <si>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</si>
  <si>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</si>
  <si>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</si>
  <si>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</si>
  <si>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</si>
  <si>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</si>
  <si>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</si>
  <si>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</si>
  <si>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</si>
  <si>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</si>
  <si>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</si>
  <si>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</si>
  <si>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</si>
  <si>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</si>
  <si>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</si>
  <si>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</si>
  <si>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</si>
  <si>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</si>
  <si>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</si>
  <si>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</si>
  <si>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</si>
  <si>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</si>
  <si>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</si>
  <si>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</si>
  <si>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</si>
  <si>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</si>
  <si>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</si>
  <si>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</si>
  <si>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</si>
  <si>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</si>
  <si>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</si>
  <si>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</si>
  <si>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</si>
  <si>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</si>
  <si>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</si>
  <si>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</si>
  <si>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</si>
  <si>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</si>
  <si>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</si>
  <si>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</si>
  <si>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</si>
  <si>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</si>
  <si>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</si>
  <si>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</si>
  <si>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</si>
  <si>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</si>
  <si>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</si>
  <si>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</si>
  <si>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</si>
  <si>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</si>
  <si>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</si>
  <si>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</si>
  <si>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</si>
  <si>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</si>
  <si>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</si>
  <si>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</si>
  <si>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</si>
  <si>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</si>
  <si>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</si>
  <si>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</si>
  <si>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</si>
  <si>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</si>
  <si>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</si>
  <si>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</si>
  <si>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</si>
  <si>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</si>
  <si>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</si>
  <si>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</si>
  <si>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</si>
  <si>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</si>
  <si>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</si>
  <si>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</si>
  <si>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</si>
  <si>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</si>
  <si>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</si>
  <si>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</si>
  <si>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</si>
  <si>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</si>
  <si>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</si>
  <si>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</si>
  <si>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</si>
  <si>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</si>
  <si>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</si>
  <si>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</si>
  <si>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</si>
  <si>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</si>
  <si>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</si>
  <si>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</si>
  <si>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</si>
  <si>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</si>
  <si>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</si>
  <si>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</si>
  <si>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</si>
  <si>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</si>
  <si>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</si>
  <si>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</si>
  <si>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</si>
  <si>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</si>
  <si>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</si>
  <si>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</si>
  <si>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</si>
  <si>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</si>
  <si>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</si>
  <si>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</si>
  <si>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</si>
  <si>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</si>
  <si>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</si>
  <si>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</si>
  <si>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</si>
  <si>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</si>
  <si>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</si>
  <si>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</si>
  <si>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</si>
  <si>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</si>
  <si>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</si>
  <si>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</si>
  <si>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</si>
  <si>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</si>
  <si>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</si>
  <si>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</si>
  <si>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</si>
  <si>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</si>
  <si>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</si>
  <si>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</si>
  <si>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</si>
  <si>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</si>
  <si>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</si>
  <si>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</si>
  <si>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</si>
  <si>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</si>
  <si>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</si>
  <si>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</si>
  <si>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</si>
  <si>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</si>
  <si>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</si>
  <si>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</si>
  <si>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</si>
  <si>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</si>
  <si>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</si>
  <si>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</si>
  <si>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</si>
  <si>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</si>
  <si>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</si>
  <si>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</si>
  <si>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</si>
  <si>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</si>
  <si>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</si>
  <si>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</si>
  <si>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</si>
  <si>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</si>
  <si>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</si>
  <si>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</si>
  <si>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</si>
  <si>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</si>
  <si>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</si>
  <si>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</si>
  <si>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</si>
  <si>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</si>
  <si>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</si>
  <si>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</si>
  <si>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</si>
  <si>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</si>
  <si>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</si>
  <si>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</si>
  <si>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</si>
  <si>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</si>
  <si>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</si>
  <si>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</si>
  <si>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</si>
  <si>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</si>
  <si>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</si>
  <si>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</si>
  <si>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</si>
  <si>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</si>
  <si>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</si>
  <si>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</si>
  <si>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</si>
  <si>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</si>
  <si>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</si>
  <si>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</si>
  <si>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</si>
  <si>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</si>
  <si>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</si>
  <si>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</si>
  <si>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</si>
  <si>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</si>
  <si>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</si>
  <si>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</si>
  <si>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</si>
  <si>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</si>
  <si>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</si>
  <si>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</si>
  <si>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</si>
  <si>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</si>
  <si>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</si>
  <si>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</si>
  <si>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</si>
  <si>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</si>
  <si>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</si>
  <si>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</si>
  <si>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</si>
  <si>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</si>
  <si>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</si>
  <si>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</si>
  <si>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</si>
  <si>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</si>
  <si>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</si>
  <si>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</si>
  <si>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</si>
  <si>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</si>
  <si>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</si>
  <si>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</si>
  <si>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</si>
  <si>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</si>
  <si>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</si>
  <si>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</si>
  <si>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</si>
  <si>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</si>
  <si>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</si>
  <si>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</si>
  <si>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</si>
  <si>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</si>
  <si>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</si>
  <si>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</si>
  <si>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</si>
  <si>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</si>
  <si>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</si>
  <si>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</si>
  <si>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</si>
  <si>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</si>
  <si>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</si>
  <si>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</si>
  <si>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</si>
  <si>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</si>
  <si>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</si>
  <si>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</si>
  <si>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</si>
  <si>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</si>
  <si>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</si>
  <si>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</si>
  <si>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</si>
  <si>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</si>
  <si>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</si>
  <si>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</si>
  <si>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</si>
  <si>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</si>
  <si>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</si>
  <si>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</si>
  <si>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</si>
  <si>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</si>
  <si>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</si>
  <si>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</si>
  <si>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</si>
  <si>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</si>
  <si>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</si>
  <si>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</si>
  <si>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</si>
  <si>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</si>
  <si>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</si>
  <si>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</si>
  <si>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</si>
  <si>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</si>
  <si>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</si>
  <si>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</si>
  <si>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</si>
  <si>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</si>
  <si>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</si>
  <si>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</si>
  <si>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</si>
  <si>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</si>
  <si>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</si>
  <si>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</si>
  <si>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</si>
  <si>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</si>
  <si>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</si>
  <si>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</si>
  <si>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</si>
  <si>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</si>
  <si>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</si>
  <si>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</si>
  <si>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</si>
  <si>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</si>
  <si>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</si>
  <si>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</si>
  <si>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</si>
  <si>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</si>
  <si>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</si>
  <si>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</si>
  <si>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</si>
  <si>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</si>
  <si>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</si>
  <si>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</si>
  <si>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</si>
  <si>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</si>
  <si>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</si>
  <si>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</si>
  <si>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</si>
  <si>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</si>
  <si>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</si>
  <si>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</si>
  <si>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</si>
  <si>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</si>
  <si>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</si>
  <si>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</si>
  <si>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</si>
  <si>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</si>
  <si>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</si>
  <si>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</si>
  <si>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</si>
  <si>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</si>
  <si>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</si>
  <si>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</si>
  <si>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</si>
  <si>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</si>
  <si>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</si>
  <si>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</si>
  <si>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</si>
  <si>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</si>
  <si>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</si>
  <si>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</si>
  <si>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</si>
  <si>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</si>
  <si>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</si>
  <si>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</si>
  <si>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</si>
  <si>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</si>
  <si>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</si>
  <si>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</si>
  <si>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</si>
  <si>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</si>
  <si>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</si>
  <si>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</si>
  <si>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</si>
  <si>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</si>
  <si>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</si>
  <si>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</si>
  <si>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</si>
  <si>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</si>
  <si>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</si>
  <si>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</si>
  <si>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</si>
  <si>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</si>
  <si>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</si>
  <si>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</si>
  <si>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</si>
  <si>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</si>
  <si>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</si>
  <si>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</si>
  <si>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</si>
  <si>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</si>
  <si>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</si>
  <si>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</si>
  <si>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</si>
  <si>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</si>
  <si>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</si>
  <si>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</si>
  <si>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</si>
  <si>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</si>
  <si>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</si>
  <si>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</si>
  <si>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</si>
  <si>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</si>
  <si>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</si>
  <si>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</si>
  <si>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</si>
  <si>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</si>
  <si>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</si>
  <si>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</si>
  <si>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</si>
  <si>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</si>
  <si>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</si>
  <si>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</si>
  <si>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</si>
  <si>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</si>
  <si>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</si>
  <si>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</si>
  <si>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</si>
  <si>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</si>
  <si>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</si>
  <si>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</si>
  <si>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</si>
  <si>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</si>
  <si>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</si>
  <si>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</si>
  <si>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</si>
  <si>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</si>
  <si>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</si>
  <si>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</si>
  <si>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</si>
  <si>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</si>
  <si>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</si>
  <si>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</si>
  <si>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</si>
  <si>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</si>
  <si>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</si>
  <si>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</si>
  <si>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</si>
  <si>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</si>
  <si>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</si>
  <si>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</si>
  <si>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</si>
  <si>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</si>
  <si>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</si>
  <si>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</si>
  <si>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</si>
  <si>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</si>
  <si>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</si>
  <si>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</si>
  <si>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</si>
  <si>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</si>
  <si>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</si>
  <si>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</si>
  <si>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</si>
  <si>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</si>
  <si>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</si>
  <si>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</si>
  <si>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</si>
  <si>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</si>
  <si>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</si>
  <si>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</si>
  <si>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</si>
  <si>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</si>
  <si>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</si>
  <si>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</si>
  <si>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</si>
  <si>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</si>
  <si>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</si>
  <si>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</si>
  <si>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</si>
  <si>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</si>
  <si>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</si>
  <si>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</si>
  <si>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</si>
  <si>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</si>
  <si>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</si>
  <si>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</si>
  <si>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</si>
  <si>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</si>
  <si>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</si>
  <si>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</si>
  <si>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</si>
  <si>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</si>
  <si>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</si>
  <si>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</si>
  <si>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</si>
  <si>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</si>
  <si>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</si>
  <si>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</si>
  <si>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</si>
  <si>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</si>
  <si>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</si>
  <si>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</si>
  <si>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</si>
  <si>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</si>
  <si>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</si>
  <si>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</si>
  <si>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</si>
  <si>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</si>
  <si>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</si>
  <si>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</si>
  <si>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</si>
  <si>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</si>
  <si>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</si>
  <si>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</si>
  <si>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</si>
  <si>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</si>
  <si>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</si>
  <si>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</si>
  <si>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</si>
  <si>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</si>
  <si>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</si>
  <si>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</si>
  <si>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</si>
  <si>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</si>
  <si>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</si>
  <si>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</si>
  <si>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</si>
  <si>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</si>
  <si>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</si>
  <si>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</si>
  <si>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</si>
  <si>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</si>
  <si>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</si>
  <si>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</si>
  <si>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</si>
  <si>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</si>
  <si>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</si>
  <si>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</si>
  <si>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</si>
  <si>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</si>
  <si>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</si>
  <si>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</si>
  <si>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</si>
  <si>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</si>
  <si>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</si>
  <si>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</si>
  <si>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</si>
  <si>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</si>
  <si>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</si>
  <si>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</si>
  <si>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</si>
  <si>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</si>
  <si>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</si>
  <si>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</si>
  <si>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</si>
  <si>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</si>
  <si>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</si>
  <si>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</si>
  <si>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</si>
  <si>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</si>
  <si>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</si>
  <si>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</si>
  <si>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</si>
  <si>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</si>
  <si>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</si>
  <si>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</si>
  <si>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</si>
  <si>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</si>
  <si>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</si>
  <si>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</si>
  <si>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</si>
  <si>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</si>
  <si>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</si>
  <si>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</si>
  <si>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</si>
  <si>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</si>
  <si>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</si>
  <si>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</si>
  <si>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</si>
  <si>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</si>
  <si>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</si>
  <si>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</si>
  <si>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</si>
  <si>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</si>
  <si>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</si>
  <si>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</si>
  <si>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</si>
  <si>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</si>
  <si>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</si>
  <si>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</si>
  <si>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</si>
  <si>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</si>
  <si>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</si>
  <si>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</si>
  <si>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</si>
  <si>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</si>
  <si>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</si>
  <si>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</si>
  <si>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</si>
  <si>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</si>
  <si>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</si>
  <si>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</si>
  <si>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</si>
  <si>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</si>
  <si>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</si>
  <si>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</si>
  <si>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</si>
  <si>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</si>
  <si>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</si>
  <si>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</si>
  <si>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</si>
  <si>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</si>
  <si>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</si>
  <si>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</si>
  <si>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</si>
  <si>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</si>
  <si>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</si>
  <si>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</si>
  <si>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</si>
  <si>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</si>
  <si>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</si>
  <si>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</si>
  <si>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</si>
  <si>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</si>
  <si>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</si>
  <si>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</si>
  <si>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</si>
  <si>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</si>
  <si>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</si>
  <si>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</si>
  <si>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</si>
  <si>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</si>
  <si>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</si>
  <si>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</si>
  <si>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</si>
  <si>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</si>
  <si>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</si>
  <si>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</si>
  <si>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</si>
  <si>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</si>
  <si>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</si>
  <si>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</si>
  <si>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</si>
  <si>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</si>
  <si>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</si>
  <si>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</si>
  <si>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</si>
  <si>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</si>
  <si>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</si>
  <si>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</si>
  <si>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</si>
  <si>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</si>
  <si>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</si>
  <si>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</si>
  <si>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</si>
  <si>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</si>
  <si>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</si>
  <si>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</si>
  <si>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</si>
  <si>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</si>
  <si>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</si>
  <si>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</si>
  <si>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</si>
  <si>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</si>
  <si>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</si>
  <si>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</si>
  <si>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</si>
  <si>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</si>
  <si>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</si>
  <si>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</si>
  <si>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</si>
  <si>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</si>
  <si>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</si>
  <si>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</si>
  <si>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</si>
  <si>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</si>
  <si>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</si>
  <si>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</si>
  <si>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</si>
  <si>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</si>
  <si>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</si>
  <si>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</si>
  <si>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</si>
  <si>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</si>
  <si>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</si>
  <si>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</si>
  <si>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</si>
  <si>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</si>
  <si>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</si>
  <si>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</si>
  <si>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</si>
  <si>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</si>
  <si>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</si>
  <si>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</si>
  <si>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</si>
  <si>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</si>
  <si>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</si>
  <si>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</si>
  <si>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</si>
  <si>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</si>
  <si>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</si>
  <si>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</si>
  <si>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</si>
  <si>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</si>
  <si>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</si>
  <si>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</si>
  <si>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</si>
  <si>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</si>
  <si>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</si>
  <si>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</si>
  <si>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</si>
  <si>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</si>
  <si>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</si>
  <si>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</si>
  <si>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</si>
  <si>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</si>
  <si>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</si>
  <si>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</si>
  <si>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</si>
  <si>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</si>
  <si>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</si>
  <si>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</si>
  <si>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</si>
  <si>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</si>
  <si>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</si>
  <si>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</si>
  <si>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</si>
  <si>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</si>
  <si>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</si>
  <si>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</si>
  <si>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</si>
  <si>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</si>
  <si>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</si>
  <si>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</si>
  <si>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</si>
  <si>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</si>
  <si>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</si>
  <si>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</si>
  <si>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</si>
  <si>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</si>
  <si>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МЕКОМ АД</t>
  </si>
  <si>
    <t>неконсолидиран</t>
  </si>
  <si>
    <t>1. Агроспектъринвест АД</t>
  </si>
  <si>
    <t>2. Интерфудс АД</t>
  </si>
  <si>
    <t>3. Кремонини АД</t>
  </si>
  <si>
    <t>4. Меком ООД</t>
  </si>
  <si>
    <t>5. Добруджанска месна компания 2003 ООД</t>
  </si>
  <si>
    <t>6. Силистра Хибрид ООД</t>
  </si>
  <si>
    <t>7. Русгал  ООД</t>
  </si>
  <si>
    <t>8. Ронекс 2000 ООД</t>
  </si>
  <si>
    <t>9. ОМВ ООД</t>
  </si>
  <si>
    <t>10. Дръстър БВ ООД</t>
  </si>
  <si>
    <t>11. Сви ООД</t>
  </si>
  <si>
    <t>12. Селект ООД</t>
  </si>
  <si>
    <t>1. Меком Грийн ООД</t>
  </si>
  <si>
    <t>Съставител: П. Гаева</t>
  </si>
  <si>
    <t>Ръководител: М. Стоянова</t>
  </si>
  <si>
    <t>П. Гаева</t>
  </si>
  <si>
    <t>М. Стоянова</t>
  </si>
  <si>
    <t>Съставител:П. Гаева</t>
  </si>
  <si>
    <t>Ръководител:М. Стоянова</t>
  </si>
  <si>
    <t xml:space="preserve"> Ръководител:</t>
  </si>
  <si>
    <t>Ръководител: П. Стоянова</t>
  </si>
  <si>
    <t xml:space="preserve">                                    Съставител: П. Гаева </t>
  </si>
  <si>
    <t>към 31.12.2008 год.</t>
  </si>
  <si>
    <t>Дата на съставяне: 26.01.2009</t>
  </si>
  <si>
    <t xml:space="preserve">Дата на съставяне:   26.01.2009                                    </t>
  </si>
  <si>
    <t xml:space="preserve">Дата  на съставяне: 26.01.2009 г.                                                                                                                        </t>
  </si>
  <si>
    <t xml:space="preserve">Дата на съставяне: 26.01.2009 г.        </t>
  </si>
  <si>
    <t>Дата на съставяне: 26.01.2009 г.</t>
  </si>
  <si>
    <r>
      <t xml:space="preserve">Дата на съставяне: </t>
    </r>
    <r>
      <rPr>
        <sz val="10"/>
        <rFont val="Times New Roman"/>
        <family val="1"/>
      </rPr>
      <t>26.01.2009 г.</t>
    </r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</si>
</sst>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67">
      <selection activeCell="G70" sqref="G7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858</v>
      </c>
      <c r="F3" s="217" t="s">
        <v>2</v>
      </c>
      <c r="G3" s="172"/>
      <c r="H3" s="461">
        <v>118502239</v>
      </c>
    </row>
    <row r="4" spans="1:8" ht="15">
      <c r="A4" s="581" t="s">
        <v>3</v>
      </c>
      <c r="B4" s="587"/>
      <c r="C4" s="587"/>
      <c r="D4" s="587"/>
      <c r="E4" s="504" t="s">
        <v>859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5" t="s">
        <v>882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87</v>
      </c>
      <c r="D11" s="151">
        <v>34</v>
      </c>
      <c r="E11" s="237" t="s">
        <v>22</v>
      </c>
      <c r="F11" s="242" t="s">
        <v>23</v>
      </c>
      <c r="G11" s="152">
        <v>56004</v>
      </c>
      <c r="H11" s="152">
        <v>53414</v>
      </c>
    </row>
    <row r="12" spans="1:8" ht="15">
      <c r="A12" s="235" t="s">
        <v>24</v>
      </c>
      <c r="B12" s="241" t="s">
        <v>25</v>
      </c>
      <c r="C12" s="151">
        <v>6987</v>
      </c>
      <c r="D12" s="151">
        <v>5961</v>
      </c>
      <c r="E12" s="237" t="s">
        <v>26</v>
      </c>
      <c r="F12" s="242" t="s">
        <v>27</v>
      </c>
      <c r="G12" s="153">
        <v>56004</v>
      </c>
      <c r="H12" s="153">
        <v>53414</v>
      </c>
    </row>
    <row r="13" spans="1:8" ht="15">
      <c r="A13" s="235" t="s">
        <v>28</v>
      </c>
      <c r="B13" s="241" t="s">
        <v>29</v>
      </c>
      <c r="C13" s="151">
        <v>3666</v>
      </c>
      <c r="D13" s="151">
        <v>605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67</v>
      </c>
      <c r="D15" s="151">
        <v>27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>
        <v>8</v>
      </c>
      <c r="E17" s="243" t="s">
        <v>46</v>
      </c>
      <c r="F17" s="245" t="s">
        <v>47</v>
      </c>
      <c r="G17" s="154">
        <f>G11+G14+G15+G16</f>
        <v>56004</v>
      </c>
      <c r="H17" s="154">
        <f>H11+H14+H15+H16</f>
        <v>53414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351</v>
      </c>
      <c r="D18" s="151">
        <v>256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11158</v>
      </c>
      <c r="D19" s="155">
        <f>SUM(D11:D18)</f>
        <v>6891</v>
      </c>
      <c r="E19" s="237" t="s">
        <v>53</v>
      </c>
      <c r="F19" s="242" t="s">
        <v>54</v>
      </c>
      <c r="G19" s="152">
        <v>3108</v>
      </c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245</v>
      </c>
      <c r="H21" s="156">
        <f>SUM(H22:H24)</f>
        <v>245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</v>
      </c>
      <c r="D24" s="151">
        <v>2</v>
      </c>
      <c r="E24" s="237" t="s">
        <v>72</v>
      </c>
      <c r="F24" s="242" t="s">
        <v>73</v>
      </c>
      <c r="G24" s="152">
        <v>245</v>
      </c>
      <c r="H24" s="152">
        <v>245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3353</v>
      </c>
      <c r="H25" s="154">
        <f>H19+H20+H21</f>
        <v>245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</v>
      </c>
      <c r="D27" s="155">
        <f>SUM(D23:D26)</f>
        <v>2</v>
      </c>
      <c r="E27" s="253" t="s">
        <v>83</v>
      </c>
      <c r="F27" s="242" t="s">
        <v>84</v>
      </c>
      <c r="G27" s="154">
        <f>SUM(G28:G30)</f>
        <v>2337</v>
      </c>
      <c r="H27" s="154">
        <f>SUM(H28:H30)</f>
        <v>1042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2337</v>
      </c>
      <c r="H28" s="152">
        <v>1042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1502</v>
      </c>
      <c r="H31" s="152">
        <v>1295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3839</v>
      </c>
      <c r="H33" s="154">
        <f>H27+H31+H32</f>
        <v>2337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50186</v>
      </c>
      <c r="D34" s="155">
        <f>SUM(D35:D38)</f>
        <v>50186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50183</v>
      </c>
      <c r="D35" s="151">
        <v>50186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63196</v>
      </c>
      <c r="H36" s="154">
        <f>H25+H17+H33</f>
        <v>55996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3</v>
      </c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16004</v>
      </c>
      <c r="H44" s="152">
        <v>10952</v>
      </c>
    </row>
    <row r="45" spans="1:15" ht="15">
      <c r="A45" s="235" t="s">
        <v>136</v>
      </c>
      <c r="B45" s="249" t="s">
        <v>137</v>
      </c>
      <c r="C45" s="155">
        <f>C34+C39+C44</f>
        <v>50186</v>
      </c>
      <c r="D45" s="155">
        <f>D34+D39+D44</f>
        <v>50186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174</v>
      </c>
      <c r="H48" s="152">
        <v>174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16178</v>
      </c>
      <c r="H49" s="154">
        <f>SUM(H43:H48)</f>
        <v>11126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2818</v>
      </c>
      <c r="D50" s="151">
        <v>2818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2818</v>
      </c>
      <c r="D51" s="155">
        <f>SUM(D47:D50)</f>
        <v>2818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1699</v>
      </c>
      <c r="H52" s="152">
        <v>1802</v>
      </c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64165</v>
      </c>
      <c r="D55" s="155">
        <f>D19+D20+D21+D27+D32+D45+D51+D53+D54</f>
        <v>59897</v>
      </c>
      <c r="E55" s="237" t="s">
        <v>172</v>
      </c>
      <c r="F55" s="261" t="s">
        <v>173</v>
      </c>
      <c r="G55" s="154">
        <f>G49+G51+G52+G53+G54</f>
        <v>17877</v>
      </c>
      <c r="H55" s="154">
        <f>H49+H51+H52+H53+H54</f>
        <v>12928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3464</v>
      </c>
      <c r="D58" s="151">
        <v>3446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2125</v>
      </c>
      <c r="D59" s="151">
        <v>2109</v>
      </c>
      <c r="E59" s="251" t="s">
        <v>181</v>
      </c>
      <c r="F59" s="242" t="s">
        <v>182</v>
      </c>
      <c r="G59" s="152">
        <v>896</v>
      </c>
      <c r="H59" s="152">
        <v>2076</v>
      </c>
      <c r="M59" s="157"/>
    </row>
    <row r="60" spans="1:8" ht="15">
      <c r="A60" s="235" t="s">
        <v>183</v>
      </c>
      <c r="B60" s="241" t="s">
        <v>184</v>
      </c>
      <c r="C60" s="151">
        <v>170</v>
      </c>
      <c r="D60" s="151">
        <v>68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7075</v>
      </c>
      <c r="H61" s="154">
        <f>SUM(H62:H68)</f>
        <v>5004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66</v>
      </c>
      <c r="D62" s="151">
        <v>72</v>
      </c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5825</v>
      </c>
      <c r="D64" s="155">
        <f>SUM(D58:D63)</f>
        <v>5695</v>
      </c>
      <c r="E64" s="237" t="s">
        <v>200</v>
      </c>
      <c r="F64" s="242" t="s">
        <v>201</v>
      </c>
      <c r="G64" s="152">
        <v>6968</v>
      </c>
      <c r="H64" s="152">
        <v>4805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81</v>
      </c>
      <c r="H66" s="152">
        <v>74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22</v>
      </c>
      <c r="H67" s="152">
        <v>19</v>
      </c>
    </row>
    <row r="68" spans="1:8" ht="15">
      <c r="A68" s="235" t="s">
        <v>211</v>
      </c>
      <c r="B68" s="241" t="s">
        <v>212</v>
      </c>
      <c r="C68" s="151">
        <v>6380</v>
      </c>
      <c r="D68" s="151">
        <v>5817</v>
      </c>
      <c r="E68" s="237" t="s">
        <v>213</v>
      </c>
      <c r="F68" s="242" t="s">
        <v>214</v>
      </c>
      <c r="G68" s="152">
        <v>4</v>
      </c>
      <c r="H68" s="152">
        <v>106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24</v>
      </c>
      <c r="H69" s="152">
        <v>102</v>
      </c>
    </row>
    <row r="70" spans="1:8" ht="15">
      <c r="A70" s="235" t="s">
        <v>218</v>
      </c>
      <c r="B70" s="241" t="s">
        <v>219</v>
      </c>
      <c r="C70" s="151">
        <v>10269</v>
      </c>
      <c r="D70" s="151">
        <v>4080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7995</v>
      </c>
      <c r="H71" s="161">
        <f>H59+H60+H61+H69+H70</f>
        <v>7182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1278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810</v>
      </c>
      <c r="D74" s="151">
        <v>337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18737</v>
      </c>
      <c r="D75" s="155">
        <f>SUM(D67:D74)</f>
        <v>10234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7995</v>
      </c>
      <c r="H79" s="162">
        <f>H71+H74+H75+H76</f>
        <v>7182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99</v>
      </c>
      <c r="D87" s="151">
        <v>104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242</v>
      </c>
      <c r="D88" s="151">
        <v>176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341</v>
      </c>
      <c r="D91" s="155">
        <f>SUM(D87:D90)</f>
        <v>280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24903</v>
      </c>
      <c r="D93" s="155">
        <f>D64+D75+D84+D91+D92</f>
        <v>16209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89068</v>
      </c>
      <c r="D94" s="164">
        <f>D93+D55</f>
        <v>76106</v>
      </c>
      <c r="E94" s="449" t="s">
        <v>270</v>
      </c>
      <c r="F94" s="289" t="s">
        <v>271</v>
      </c>
      <c r="G94" s="165">
        <f>G36+G39+G55+G79</f>
        <v>89068</v>
      </c>
      <c r="H94" s="165">
        <f>H36+H39+H55+H79</f>
        <v>76106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883</v>
      </c>
      <c r="B98" s="432"/>
      <c r="C98" s="585" t="s">
        <v>877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878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9">
      <selection activeCell="G38" sqref="G38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МЕКОМ АД</v>
      </c>
      <c r="C2" s="590"/>
      <c r="D2" s="590"/>
      <c r="E2" s="590"/>
      <c r="F2" s="577" t="s">
        <v>2</v>
      </c>
      <c r="G2" s="577"/>
      <c r="H2" s="526">
        <f>'справка №1-БАЛАНС'!H3</f>
        <v>118502239</v>
      </c>
    </row>
    <row r="3" spans="1:8" ht="15">
      <c r="A3" s="467" t="s">
        <v>274</v>
      </c>
      <c r="B3" s="590" t="str">
        <f>'справка №1-БАЛАНС'!E4</f>
        <v>неконсолидиран</v>
      </c>
      <c r="C3" s="590"/>
      <c r="D3" s="590"/>
      <c r="E3" s="590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6" t="str">
        <f>'справка №1-БАЛАНС'!E5</f>
        <v>към 31.12.2008 год.</v>
      </c>
      <c r="C4" s="576"/>
      <c r="D4" s="57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22035</v>
      </c>
      <c r="D9" s="46">
        <v>18442</v>
      </c>
      <c r="E9" s="298" t="s">
        <v>284</v>
      </c>
      <c r="F9" s="549" t="s">
        <v>285</v>
      </c>
      <c r="G9" s="550">
        <v>26734</v>
      </c>
      <c r="H9" s="550">
        <v>21356</v>
      </c>
    </row>
    <row r="10" spans="1:8" ht="12">
      <c r="A10" s="298" t="s">
        <v>286</v>
      </c>
      <c r="B10" s="299" t="s">
        <v>287</v>
      </c>
      <c r="C10" s="46">
        <v>2665</v>
      </c>
      <c r="D10" s="46">
        <v>2006</v>
      </c>
      <c r="E10" s="298" t="s">
        <v>288</v>
      </c>
      <c r="F10" s="549" t="s">
        <v>289</v>
      </c>
      <c r="G10" s="550">
        <v>1534</v>
      </c>
      <c r="H10" s="550">
        <v>1029</v>
      </c>
    </row>
    <row r="11" spans="1:8" ht="12">
      <c r="A11" s="298" t="s">
        <v>290</v>
      </c>
      <c r="B11" s="299" t="s">
        <v>291</v>
      </c>
      <c r="C11" s="46">
        <v>635</v>
      </c>
      <c r="D11" s="46">
        <v>646</v>
      </c>
      <c r="E11" s="300" t="s">
        <v>292</v>
      </c>
      <c r="F11" s="549" t="s">
        <v>293</v>
      </c>
      <c r="G11" s="550">
        <v>4727</v>
      </c>
      <c r="H11" s="550">
        <v>32</v>
      </c>
    </row>
    <row r="12" spans="1:8" ht="12">
      <c r="A12" s="298" t="s">
        <v>294</v>
      </c>
      <c r="B12" s="299" t="s">
        <v>295</v>
      </c>
      <c r="C12" s="46">
        <v>551</v>
      </c>
      <c r="D12" s="46">
        <v>384</v>
      </c>
      <c r="E12" s="300" t="s">
        <v>78</v>
      </c>
      <c r="F12" s="549" t="s">
        <v>296</v>
      </c>
      <c r="G12" s="550">
        <v>61</v>
      </c>
      <c r="H12" s="550">
        <v>10555</v>
      </c>
    </row>
    <row r="13" spans="1:18" ht="12">
      <c r="A13" s="298" t="s">
        <v>297</v>
      </c>
      <c r="B13" s="299" t="s">
        <v>298</v>
      </c>
      <c r="C13" s="46">
        <v>101</v>
      </c>
      <c r="D13" s="46">
        <v>83</v>
      </c>
      <c r="E13" s="301" t="s">
        <v>51</v>
      </c>
      <c r="F13" s="551" t="s">
        <v>299</v>
      </c>
      <c r="G13" s="548">
        <f>SUM(G9:G12)</f>
        <v>33056</v>
      </c>
      <c r="H13" s="548">
        <f>SUM(H9:H12)</f>
        <v>32972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5442</v>
      </c>
      <c r="D14" s="46">
        <v>10516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-223</v>
      </c>
      <c r="D15" s="47">
        <v>-1028</v>
      </c>
      <c r="E15" s="296" t="s">
        <v>304</v>
      </c>
      <c r="F15" s="554" t="s">
        <v>305</v>
      </c>
      <c r="G15" s="550">
        <v>103</v>
      </c>
      <c r="H15" s="550">
        <v>126</v>
      </c>
    </row>
    <row r="16" spans="1:8" ht="12">
      <c r="A16" s="298" t="s">
        <v>306</v>
      </c>
      <c r="B16" s="299" t="s">
        <v>307</v>
      </c>
      <c r="C16" s="47">
        <v>47</v>
      </c>
      <c r="D16" s="47">
        <v>19</v>
      </c>
      <c r="E16" s="298" t="s">
        <v>308</v>
      </c>
      <c r="F16" s="552" t="s">
        <v>309</v>
      </c>
      <c r="G16" s="555">
        <v>103</v>
      </c>
      <c r="H16" s="555">
        <v>126</v>
      </c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31253</v>
      </c>
      <c r="D19" s="49">
        <f>SUM(D9:D15)+D16</f>
        <v>31068</v>
      </c>
      <c r="E19" s="304" t="s">
        <v>316</v>
      </c>
      <c r="F19" s="552" t="s">
        <v>317</v>
      </c>
      <c r="G19" s="550">
        <v>694</v>
      </c>
      <c r="H19" s="550">
        <v>357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973</v>
      </c>
      <c r="D22" s="46">
        <v>799</v>
      </c>
      <c r="E22" s="304" t="s">
        <v>325</v>
      </c>
      <c r="F22" s="552" t="s">
        <v>326</v>
      </c>
      <c r="G22" s="550">
        <v>9</v>
      </c>
      <c r="H22" s="550">
        <v>39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>
        <v>6</v>
      </c>
    </row>
    <row r="24" spans="1:18" ht="12">
      <c r="A24" s="298" t="s">
        <v>331</v>
      </c>
      <c r="B24" s="305" t="s">
        <v>332</v>
      </c>
      <c r="C24" s="46">
        <v>21</v>
      </c>
      <c r="D24" s="46">
        <v>68</v>
      </c>
      <c r="E24" s="301" t="s">
        <v>103</v>
      </c>
      <c r="F24" s="554" t="s">
        <v>333</v>
      </c>
      <c r="G24" s="548">
        <f>SUM(G19:G23)</f>
        <v>703</v>
      </c>
      <c r="H24" s="548">
        <f>SUM(H19:H23)</f>
        <v>402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113</v>
      </c>
      <c r="D25" s="46">
        <v>127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1107</v>
      </c>
      <c r="D26" s="49">
        <f>SUM(D22:D25)</f>
        <v>994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32360</v>
      </c>
      <c r="D28" s="50">
        <f>D26+D19</f>
        <v>32062</v>
      </c>
      <c r="E28" s="127" t="s">
        <v>338</v>
      </c>
      <c r="F28" s="554" t="s">
        <v>339</v>
      </c>
      <c r="G28" s="548">
        <f>G13+G15+G24</f>
        <v>33862</v>
      </c>
      <c r="H28" s="548">
        <f>H13+H15+H24</f>
        <v>33500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1502</v>
      </c>
      <c r="D30" s="50">
        <f>IF((H28-D28)&gt;0,H28-D28,0)</f>
        <v>1438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32360</v>
      </c>
      <c r="D33" s="49">
        <f>D28-D31+D32</f>
        <v>32062</v>
      </c>
      <c r="E33" s="127" t="s">
        <v>352</v>
      </c>
      <c r="F33" s="554" t="s">
        <v>353</v>
      </c>
      <c r="G33" s="53">
        <f>G32-G31+G28</f>
        <v>33862</v>
      </c>
      <c r="H33" s="53">
        <f>H32-H31+H28</f>
        <v>33500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1502</v>
      </c>
      <c r="D34" s="50">
        <f>IF((H33-D33)&gt;0,H33-D33,0)</f>
        <v>1438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143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>
        <v>126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>
        <v>17</v>
      </c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1502</v>
      </c>
      <c r="D39" s="460">
        <f>+IF((H33-D33-D35)&gt;0,H33-D33-D35,0)</f>
        <v>1295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1502</v>
      </c>
      <c r="D41" s="52">
        <f>IF(H39=0,IF(D39-D40&gt;0,D39-D40+H40,0),IF(H39-H40&lt;0,H40-H39+D39,0))</f>
        <v>1295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33862</v>
      </c>
      <c r="D42" s="53">
        <f>D33+D35+D39</f>
        <v>33500</v>
      </c>
      <c r="E42" s="128" t="s">
        <v>379</v>
      </c>
      <c r="F42" s="129" t="s">
        <v>380</v>
      </c>
      <c r="G42" s="53">
        <f>G39+G33</f>
        <v>33862</v>
      </c>
      <c r="H42" s="53">
        <f>H39+H33</f>
        <v>33500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856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39839</v>
      </c>
      <c r="C48" s="427" t="s">
        <v>381</v>
      </c>
      <c r="D48" s="588" t="s">
        <v>875</v>
      </c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9" t="s">
        <v>876</v>
      </c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4">
      <selection activeCell="C39" sqref="C3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МЕКОМ АД</v>
      </c>
      <c r="C4" s="541" t="s">
        <v>2</v>
      </c>
      <c r="D4" s="541">
        <f>'справка №1-БАЛАНС'!H3</f>
        <v>118502239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към 31.12.2008 год.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34547</v>
      </c>
      <c r="D10" s="54">
        <v>30301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-34946</v>
      </c>
      <c r="D11" s="54">
        <v>-32859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-623</v>
      </c>
      <c r="D13" s="54">
        <v>-410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-103</v>
      </c>
      <c r="D14" s="54">
        <v>-46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12</v>
      </c>
      <c r="D19" s="54">
        <v>769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-1113</v>
      </c>
      <c r="D20" s="55">
        <f>SUM(D10:D19)</f>
        <v>-2245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-1381</v>
      </c>
      <c r="D22" s="54">
        <v>-57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>
        <v>4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-1381</v>
      </c>
      <c r="D32" s="55">
        <f>SUM(D22:D31)</f>
        <v>-53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5698</v>
      </c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16808</v>
      </c>
      <c r="D36" s="54">
        <v>11900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-19124</v>
      </c>
      <c r="D37" s="54">
        <v>-9722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-712</v>
      </c>
      <c r="D39" s="54">
        <v>59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-115</v>
      </c>
      <c r="D41" s="54">
        <v>-126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2555</v>
      </c>
      <c r="D42" s="55">
        <f>SUM(D34:D41)</f>
        <v>2111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61</v>
      </c>
      <c r="D43" s="55">
        <f>D42+D32+D20</f>
        <v>-187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280</v>
      </c>
      <c r="D44" s="132">
        <v>467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341</v>
      </c>
      <c r="D45" s="55">
        <f>D44+D43</f>
        <v>280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873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874</v>
      </c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I14" sqref="I14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459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МЕКОМ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118502239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към 31.12.2008 год.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53414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245</v>
      </c>
      <c r="I11" s="58">
        <f>'справка №1-БАЛАНС'!H28+'справка №1-БАЛАНС'!H31</f>
        <v>2337</v>
      </c>
      <c r="J11" s="58">
        <f>'справка №1-БАЛАНС'!H29+'справка №1-БАЛАНС'!H32</f>
        <v>0</v>
      </c>
      <c r="K11" s="60"/>
      <c r="L11" s="344">
        <f>SUM(C11:K11)</f>
        <v>55996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53414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245</v>
      </c>
      <c r="I15" s="61">
        <f t="shared" si="2"/>
        <v>2337</v>
      </c>
      <c r="J15" s="61">
        <f t="shared" si="2"/>
        <v>0</v>
      </c>
      <c r="K15" s="61">
        <f t="shared" si="2"/>
        <v>0</v>
      </c>
      <c r="L15" s="344">
        <f t="shared" si="1"/>
        <v>55996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1502</v>
      </c>
      <c r="J16" s="345">
        <f>+'справка №1-БАЛАНС'!G32</f>
        <v>0</v>
      </c>
      <c r="K16" s="60"/>
      <c r="L16" s="344">
        <f t="shared" si="1"/>
        <v>1502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>
        <v>2590</v>
      </c>
      <c r="D28" s="60">
        <v>3108</v>
      </c>
      <c r="E28" s="60"/>
      <c r="F28" s="60"/>
      <c r="G28" s="60"/>
      <c r="H28" s="60"/>
      <c r="I28" s="60"/>
      <c r="J28" s="60"/>
      <c r="K28" s="60"/>
      <c r="L28" s="344">
        <f t="shared" si="1"/>
        <v>5698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56004</v>
      </c>
      <c r="D29" s="59">
        <f aca="true" t="shared" si="6" ref="D29:M29">D17+D20+D21+D24+D28+D27+D15+D16</f>
        <v>3108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245</v>
      </c>
      <c r="I29" s="59">
        <f t="shared" si="6"/>
        <v>3839</v>
      </c>
      <c r="J29" s="59">
        <f t="shared" si="6"/>
        <v>0</v>
      </c>
      <c r="K29" s="59">
        <f t="shared" si="6"/>
        <v>0</v>
      </c>
      <c r="L29" s="344">
        <f t="shared" si="1"/>
        <v>63196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56004</v>
      </c>
      <c r="D32" s="59">
        <f t="shared" si="7"/>
        <v>3108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245</v>
      </c>
      <c r="I32" s="59">
        <f t="shared" si="7"/>
        <v>3839</v>
      </c>
      <c r="J32" s="59">
        <f t="shared" si="7"/>
        <v>0</v>
      </c>
      <c r="K32" s="59">
        <f t="shared" si="7"/>
        <v>0</v>
      </c>
      <c r="L32" s="344">
        <f t="shared" si="1"/>
        <v>63196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885</v>
      </c>
      <c r="B38" s="19"/>
      <c r="C38" s="15"/>
      <c r="D38" s="591" t="s">
        <v>381</v>
      </c>
      <c r="E38" s="591"/>
      <c r="F38" s="591" t="s">
        <v>875</v>
      </c>
      <c r="G38" s="591"/>
      <c r="H38" s="591"/>
      <c r="I38" s="591"/>
      <c r="J38" s="15" t="s">
        <v>879</v>
      </c>
      <c r="K38" s="15"/>
      <c r="L38" s="591" t="s">
        <v>876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383</v>
      </c>
      <c r="B2" s="610"/>
      <c r="C2" s="611" t="str">
        <f>'справка №1-БАЛАНС'!E3</f>
        <v>МЕКОМ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118502239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към 31.12.2008 год.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99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9" t="s">
        <v>528</v>
      </c>
      <c r="R5" s="599" t="s">
        <v>529</v>
      </c>
    </row>
    <row r="6" spans="1:18" s="100" customFormat="1" ht="48">
      <c r="A6" s="604"/>
      <c r="B6" s="605"/>
      <c r="C6" s="60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0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0"/>
      <c r="R6" s="600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34</v>
      </c>
      <c r="E9" s="189">
        <v>53</v>
      </c>
      <c r="F9" s="189"/>
      <c r="G9" s="74">
        <f>D9+E9-F9</f>
        <v>87</v>
      </c>
      <c r="H9" s="65"/>
      <c r="I9" s="65"/>
      <c r="J9" s="74">
        <f>G9+H9-I9</f>
        <v>87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87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7323</v>
      </c>
      <c r="E10" s="189">
        <v>1328</v>
      </c>
      <c r="F10" s="189"/>
      <c r="G10" s="74">
        <f aca="true" t="shared" si="2" ref="G10:G39">D10+E10-F10</f>
        <v>8651</v>
      </c>
      <c r="H10" s="65"/>
      <c r="I10" s="65"/>
      <c r="J10" s="74">
        <f aca="true" t="shared" si="3" ref="J10:J39">G10+H10-I10</f>
        <v>8651</v>
      </c>
      <c r="K10" s="65">
        <v>1362</v>
      </c>
      <c r="L10" s="65">
        <v>302</v>
      </c>
      <c r="M10" s="65"/>
      <c r="N10" s="74">
        <f aca="true" t="shared" si="4" ref="N10:N39">K10+L10-M10</f>
        <v>1664</v>
      </c>
      <c r="O10" s="65"/>
      <c r="P10" s="65"/>
      <c r="Q10" s="74">
        <f t="shared" si="0"/>
        <v>1664</v>
      </c>
      <c r="R10" s="74">
        <f t="shared" si="1"/>
        <v>6987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2275</v>
      </c>
      <c r="E11" s="189">
        <v>3368</v>
      </c>
      <c r="F11" s="189"/>
      <c r="G11" s="74">
        <f t="shared" si="2"/>
        <v>5643</v>
      </c>
      <c r="H11" s="65"/>
      <c r="I11" s="65"/>
      <c r="J11" s="74">
        <f t="shared" si="3"/>
        <v>5643</v>
      </c>
      <c r="K11" s="65">
        <v>1670</v>
      </c>
      <c r="L11" s="65">
        <v>307</v>
      </c>
      <c r="M11" s="65"/>
      <c r="N11" s="74">
        <f t="shared" si="4"/>
        <v>1977</v>
      </c>
      <c r="O11" s="65"/>
      <c r="P11" s="65"/>
      <c r="Q11" s="74">
        <f t="shared" si="0"/>
        <v>1977</v>
      </c>
      <c r="R11" s="74">
        <f t="shared" si="1"/>
        <v>3666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78</v>
      </c>
      <c r="E13" s="189">
        <v>49</v>
      </c>
      <c r="F13" s="189"/>
      <c r="G13" s="74">
        <f t="shared" si="2"/>
        <v>127</v>
      </c>
      <c r="H13" s="65"/>
      <c r="I13" s="65"/>
      <c r="J13" s="74">
        <f t="shared" si="3"/>
        <v>127</v>
      </c>
      <c r="K13" s="65">
        <v>51</v>
      </c>
      <c r="L13" s="65">
        <v>9</v>
      </c>
      <c r="M13" s="65"/>
      <c r="N13" s="74">
        <f t="shared" si="4"/>
        <v>60</v>
      </c>
      <c r="O13" s="65"/>
      <c r="P13" s="65"/>
      <c r="Q13" s="74">
        <f t="shared" si="0"/>
        <v>60</v>
      </c>
      <c r="R13" s="74">
        <f t="shared" si="1"/>
        <v>67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321</v>
      </c>
      <c r="E16" s="189">
        <v>111</v>
      </c>
      <c r="F16" s="189"/>
      <c r="G16" s="74">
        <f t="shared" si="2"/>
        <v>432</v>
      </c>
      <c r="H16" s="65"/>
      <c r="I16" s="65"/>
      <c r="J16" s="74">
        <f t="shared" si="3"/>
        <v>432</v>
      </c>
      <c r="K16" s="65">
        <v>65</v>
      </c>
      <c r="L16" s="65">
        <v>16</v>
      </c>
      <c r="M16" s="65"/>
      <c r="N16" s="74">
        <f t="shared" si="4"/>
        <v>81</v>
      </c>
      <c r="O16" s="65"/>
      <c r="P16" s="65"/>
      <c r="Q16" s="74">
        <f aca="true" t="shared" si="5" ref="Q16:Q25">N16+O16-P16</f>
        <v>81</v>
      </c>
      <c r="R16" s="74">
        <f aca="true" t="shared" si="6" ref="R16:R25">J16-Q16</f>
        <v>351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10031</v>
      </c>
      <c r="E17" s="194">
        <f>SUM(E9:E16)</f>
        <v>4909</v>
      </c>
      <c r="F17" s="194">
        <f>SUM(F9:F16)</f>
        <v>0</v>
      </c>
      <c r="G17" s="74">
        <f t="shared" si="2"/>
        <v>14940</v>
      </c>
      <c r="H17" s="75">
        <f>SUM(H9:H16)</f>
        <v>0</v>
      </c>
      <c r="I17" s="75">
        <f>SUM(I9:I16)</f>
        <v>0</v>
      </c>
      <c r="J17" s="74">
        <f t="shared" si="3"/>
        <v>14940</v>
      </c>
      <c r="K17" s="75">
        <f>SUM(K9:K16)</f>
        <v>3148</v>
      </c>
      <c r="L17" s="75">
        <f>SUM(L9:L16)</f>
        <v>634</v>
      </c>
      <c r="M17" s="75">
        <f>SUM(M9:M16)</f>
        <v>0</v>
      </c>
      <c r="N17" s="74">
        <f t="shared" si="4"/>
        <v>3782</v>
      </c>
      <c r="O17" s="75">
        <f>SUM(O9:O16)</f>
        <v>0</v>
      </c>
      <c r="P17" s="75">
        <f>SUM(P9:P16)</f>
        <v>0</v>
      </c>
      <c r="Q17" s="74">
        <f t="shared" si="5"/>
        <v>3782</v>
      </c>
      <c r="R17" s="74">
        <f t="shared" si="6"/>
        <v>11158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8</v>
      </c>
      <c r="E22" s="189">
        <v>2</v>
      </c>
      <c r="F22" s="189"/>
      <c r="G22" s="74">
        <f t="shared" si="2"/>
        <v>10</v>
      </c>
      <c r="H22" s="65"/>
      <c r="I22" s="65"/>
      <c r="J22" s="74">
        <f t="shared" si="3"/>
        <v>10</v>
      </c>
      <c r="K22" s="65">
        <v>6</v>
      </c>
      <c r="L22" s="65">
        <v>1</v>
      </c>
      <c r="M22" s="65"/>
      <c r="N22" s="74">
        <f t="shared" si="4"/>
        <v>7</v>
      </c>
      <c r="O22" s="65"/>
      <c r="P22" s="65"/>
      <c r="Q22" s="74">
        <f t="shared" si="5"/>
        <v>7</v>
      </c>
      <c r="R22" s="74">
        <f t="shared" si="6"/>
        <v>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8</v>
      </c>
      <c r="E25" s="190">
        <f aca="true" t="shared" si="7" ref="E25:P25">SUM(E21:E24)</f>
        <v>2</v>
      </c>
      <c r="F25" s="190">
        <f t="shared" si="7"/>
        <v>0</v>
      </c>
      <c r="G25" s="67">
        <f t="shared" si="2"/>
        <v>10</v>
      </c>
      <c r="H25" s="66">
        <f t="shared" si="7"/>
        <v>0</v>
      </c>
      <c r="I25" s="66">
        <f t="shared" si="7"/>
        <v>0</v>
      </c>
      <c r="J25" s="67">
        <f t="shared" si="3"/>
        <v>10</v>
      </c>
      <c r="K25" s="66">
        <f t="shared" si="7"/>
        <v>6</v>
      </c>
      <c r="L25" s="66">
        <f t="shared" si="7"/>
        <v>1</v>
      </c>
      <c r="M25" s="66">
        <f t="shared" si="7"/>
        <v>0</v>
      </c>
      <c r="N25" s="67">
        <f t="shared" si="4"/>
        <v>7</v>
      </c>
      <c r="O25" s="66">
        <f t="shared" si="7"/>
        <v>0</v>
      </c>
      <c r="P25" s="66">
        <f t="shared" si="7"/>
        <v>0</v>
      </c>
      <c r="Q25" s="67">
        <f t="shared" si="5"/>
        <v>7</v>
      </c>
      <c r="R25" s="67">
        <f t="shared" si="6"/>
        <v>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50186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50186</v>
      </c>
      <c r="H27" s="70">
        <f t="shared" si="8"/>
        <v>0</v>
      </c>
      <c r="I27" s="70">
        <f t="shared" si="8"/>
        <v>0</v>
      </c>
      <c r="J27" s="71">
        <f t="shared" si="3"/>
        <v>50186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50186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>
        <v>50183</v>
      </c>
      <c r="E28" s="189"/>
      <c r="F28" s="189"/>
      <c r="G28" s="74">
        <f t="shared" si="2"/>
        <v>50183</v>
      </c>
      <c r="H28" s="65"/>
      <c r="I28" s="65"/>
      <c r="J28" s="74">
        <f t="shared" si="3"/>
        <v>50183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50183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3</v>
      </c>
      <c r="E31" s="189"/>
      <c r="F31" s="189"/>
      <c r="G31" s="74">
        <f t="shared" si="2"/>
        <v>3</v>
      </c>
      <c r="H31" s="72"/>
      <c r="I31" s="72"/>
      <c r="J31" s="74">
        <f t="shared" si="3"/>
        <v>3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3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50186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50186</v>
      </c>
      <c r="H38" s="75">
        <f t="shared" si="12"/>
        <v>0</v>
      </c>
      <c r="I38" s="75">
        <f t="shared" si="12"/>
        <v>0</v>
      </c>
      <c r="J38" s="74">
        <f t="shared" si="3"/>
        <v>50186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50186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60225</v>
      </c>
      <c r="E40" s="438">
        <f>E17+E18+E19+E25+E38+E39</f>
        <v>4911</v>
      </c>
      <c r="F40" s="438">
        <f aca="true" t="shared" si="13" ref="F40:R40">F17+F18+F19+F25+F38+F39</f>
        <v>0</v>
      </c>
      <c r="G40" s="438">
        <f t="shared" si="13"/>
        <v>65136</v>
      </c>
      <c r="H40" s="438">
        <f t="shared" si="13"/>
        <v>0</v>
      </c>
      <c r="I40" s="438">
        <f t="shared" si="13"/>
        <v>0</v>
      </c>
      <c r="J40" s="438">
        <f t="shared" si="13"/>
        <v>65136</v>
      </c>
      <c r="K40" s="438">
        <f t="shared" si="13"/>
        <v>3154</v>
      </c>
      <c r="L40" s="438">
        <f t="shared" si="13"/>
        <v>635</v>
      </c>
      <c r="M40" s="438">
        <f t="shared" si="13"/>
        <v>0</v>
      </c>
      <c r="N40" s="438">
        <f t="shared" si="13"/>
        <v>3789</v>
      </c>
      <c r="O40" s="438">
        <f t="shared" si="13"/>
        <v>0</v>
      </c>
      <c r="P40" s="438">
        <f t="shared" si="13"/>
        <v>0</v>
      </c>
      <c r="Q40" s="438">
        <f t="shared" si="13"/>
        <v>3789</v>
      </c>
      <c r="R40" s="438">
        <f t="shared" si="13"/>
        <v>61347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886</v>
      </c>
      <c r="C44" s="354"/>
      <c r="D44" s="355"/>
      <c r="E44" s="355"/>
      <c r="F44" s="355"/>
      <c r="G44" s="351"/>
      <c r="H44" s="356" t="s">
        <v>881</v>
      </c>
      <c r="I44" s="356"/>
      <c r="J44" s="356"/>
      <c r="K44" s="608"/>
      <c r="L44" s="608"/>
      <c r="M44" s="608"/>
      <c r="N44" s="608"/>
      <c r="O44" s="597" t="s">
        <v>878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6">
      <selection activeCell="D43" sqref="D4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МЕКОМ АД</v>
      </c>
      <c r="C3" s="620"/>
      <c r="D3" s="526" t="s">
        <v>2</v>
      </c>
      <c r="E3" s="107">
        <f>'справка №1-БАЛАНС'!H3</f>
        <v>118502239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към 31.12.2008 год.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2818</v>
      </c>
      <c r="D16" s="119">
        <f>+D17+D18</f>
        <v>0</v>
      </c>
      <c r="E16" s="120">
        <f t="shared" si="0"/>
        <v>2818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>
        <v>2818</v>
      </c>
      <c r="D18" s="108"/>
      <c r="E18" s="120">
        <f t="shared" si="0"/>
        <v>2818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2818</v>
      </c>
      <c r="D19" s="104">
        <f>D11+D15+D16</f>
        <v>0</v>
      </c>
      <c r="E19" s="118">
        <f>E11+E15+E16</f>
        <v>2818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6380</v>
      </c>
      <c r="D28" s="108">
        <v>6380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>
        <v>10269</v>
      </c>
      <c r="D30" s="108">
        <v>10269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1278</v>
      </c>
      <c r="D33" s="105">
        <f>SUM(D34:D37)</f>
        <v>1278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1278</v>
      </c>
      <c r="D35" s="108">
        <v>1278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810</v>
      </c>
      <c r="D38" s="105">
        <f>SUM(D39:D42)</f>
        <v>810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810</v>
      </c>
      <c r="D42" s="108">
        <v>810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18737</v>
      </c>
      <c r="D43" s="104">
        <f>D24+D28+D29+D31+D30+D32+D33+D38</f>
        <v>18737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21555</v>
      </c>
      <c r="D44" s="103">
        <f>D43+D21+D19+D9</f>
        <v>18737</v>
      </c>
      <c r="E44" s="118">
        <f>E43+E21+E19+E9</f>
        <v>2818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16004</v>
      </c>
      <c r="D56" s="103">
        <f>D57+D59</f>
        <v>0</v>
      </c>
      <c r="E56" s="119">
        <f t="shared" si="1"/>
        <v>16004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16004</v>
      </c>
      <c r="D57" s="108"/>
      <c r="E57" s="119">
        <f t="shared" si="1"/>
        <v>16004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>
        <v>0</v>
      </c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95</v>
      </c>
      <c r="D64" s="108"/>
      <c r="E64" s="119">
        <f t="shared" si="1"/>
        <v>95</v>
      </c>
      <c r="F64" s="110"/>
    </row>
    <row r="65" spans="1:6" ht="12">
      <c r="A65" s="396" t="s">
        <v>707</v>
      </c>
      <c r="B65" s="397" t="s">
        <v>708</v>
      </c>
      <c r="C65" s="109">
        <v>95</v>
      </c>
      <c r="D65" s="109"/>
      <c r="E65" s="119">
        <f t="shared" si="1"/>
        <v>95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16099</v>
      </c>
      <c r="D66" s="103">
        <f>D52+D56+D61+D62+D63+D64</f>
        <v>0</v>
      </c>
      <c r="E66" s="119">
        <f t="shared" si="1"/>
        <v>16099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79</v>
      </c>
      <c r="D68" s="108"/>
      <c r="E68" s="119">
        <f t="shared" si="1"/>
        <v>79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896</v>
      </c>
      <c r="D75" s="103">
        <f>D76+D78</f>
        <v>896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896</v>
      </c>
      <c r="D76" s="108">
        <v>896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7075</v>
      </c>
      <c r="D85" s="104">
        <f>SUM(D86:D90)+D94</f>
        <v>7075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6968</v>
      </c>
      <c r="D87" s="108">
        <v>6968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81</v>
      </c>
      <c r="D89" s="108">
        <v>81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4</v>
      </c>
      <c r="D90" s="103">
        <f>SUM(D91:D93)</f>
        <v>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4</v>
      </c>
      <c r="D93" s="108">
        <v>4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22</v>
      </c>
      <c r="D94" s="108">
        <v>22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24</v>
      </c>
      <c r="D95" s="108">
        <v>24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7995</v>
      </c>
      <c r="D96" s="104">
        <f>D85+D80+D75+D71+D95</f>
        <v>7995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24173</v>
      </c>
      <c r="D97" s="104">
        <f>D96+D68+D66</f>
        <v>7995</v>
      </c>
      <c r="E97" s="104">
        <f>E96+E68+E66</f>
        <v>16178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887</v>
      </c>
      <c r="B109" s="614"/>
      <c r="C109" s="614" t="s">
        <v>873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880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102:E104 F86:F89 C91:D95 F91:F95 C86:D89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МЕКОМ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118502239</v>
      </c>
    </row>
    <row r="5" spans="1:9" ht="15">
      <c r="A5" s="501" t="s">
        <v>5</v>
      </c>
      <c r="B5" s="622" t="str">
        <f>'справка №1-БАЛАНС'!E5</f>
        <v>към 31.12.2008 год.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>
        <v>5534519</v>
      </c>
      <c r="D12" s="98"/>
      <c r="E12" s="98"/>
      <c r="F12" s="98">
        <v>27054</v>
      </c>
      <c r="G12" s="98"/>
      <c r="H12" s="98"/>
      <c r="I12" s="434">
        <f>F12+G12-H12</f>
        <v>27054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5534519</v>
      </c>
      <c r="D17" s="85">
        <f t="shared" si="1"/>
        <v>0</v>
      </c>
      <c r="E17" s="85">
        <f t="shared" si="1"/>
        <v>0</v>
      </c>
      <c r="F17" s="85">
        <f t="shared" si="1"/>
        <v>27054</v>
      </c>
      <c r="G17" s="85">
        <f t="shared" si="1"/>
        <v>0</v>
      </c>
      <c r="H17" s="85">
        <f t="shared" si="1"/>
        <v>0</v>
      </c>
      <c r="I17" s="434">
        <f t="shared" si="0"/>
        <v>27054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887</v>
      </c>
      <c r="B30" s="624"/>
      <c r="C30" s="624"/>
      <c r="D30" s="459" t="s">
        <v>817</v>
      </c>
      <c r="E30" s="623"/>
      <c r="F30" s="623"/>
      <c r="G30" s="623"/>
      <c r="H30" s="420" t="s">
        <v>779</v>
      </c>
      <c r="I30" s="623"/>
      <c r="J30" s="623"/>
    </row>
    <row r="31" spans="1:9" s="521" customFormat="1" ht="12">
      <c r="A31" s="349"/>
      <c r="B31" s="388"/>
      <c r="C31" s="349"/>
      <c r="D31" s="523" t="s">
        <v>875</v>
      </c>
      <c r="E31" s="523"/>
      <c r="F31" s="523"/>
      <c r="G31" s="523"/>
      <c r="H31" s="523" t="s">
        <v>876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36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МЕКОМ АД</v>
      </c>
      <c r="C5" s="628"/>
      <c r="D5" s="628"/>
      <c r="E5" s="570" t="s">
        <v>2</v>
      </c>
      <c r="F5" s="451">
        <f>'справка №1-БАЛАНС'!H3</f>
        <v>118502239</v>
      </c>
    </row>
    <row r="6" spans="1:13" ht="15" customHeight="1">
      <c r="A6" s="27" t="s">
        <v>820</v>
      </c>
      <c r="B6" s="629" t="str">
        <f>'справка №1-БАЛАНС'!E5</f>
        <v>към 31.12.2008 год.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860</v>
      </c>
      <c r="B12" s="37"/>
      <c r="C12" s="441">
        <v>16244</v>
      </c>
      <c r="D12" s="441">
        <v>98</v>
      </c>
      <c r="E12" s="441"/>
      <c r="F12" s="443">
        <f>C12-E12</f>
        <v>16244</v>
      </c>
    </row>
    <row r="13" spans="1:6" ht="12.75">
      <c r="A13" s="36" t="s">
        <v>861</v>
      </c>
      <c r="B13" s="37"/>
      <c r="C13" s="441">
        <v>4762</v>
      </c>
      <c r="D13" s="441">
        <v>97</v>
      </c>
      <c r="E13" s="441"/>
      <c r="F13" s="443">
        <f aca="true" t="shared" si="0" ref="F13:F26">C13-E13</f>
        <v>4762</v>
      </c>
    </row>
    <row r="14" spans="1:6" ht="12.75">
      <c r="A14" s="36" t="s">
        <v>862</v>
      </c>
      <c r="B14" s="37"/>
      <c r="C14" s="441">
        <v>6048</v>
      </c>
      <c r="D14" s="441">
        <v>99</v>
      </c>
      <c r="E14" s="441"/>
      <c r="F14" s="443">
        <f t="shared" si="0"/>
        <v>6048</v>
      </c>
    </row>
    <row r="15" spans="1:6" ht="12.75">
      <c r="A15" s="36" t="s">
        <v>863</v>
      </c>
      <c r="B15" s="37"/>
      <c r="C15" s="441">
        <v>3938</v>
      </c>
      <c r="D15" s="441">
        <v>99</v>
      </c>
      <c r="E15" s="441"/>
      <c r="F15" s="443">
        <f t="shared" si="0"/>
        <v>3938</v>
      </c>
    </row>
    <row r="16" spans="1:6" ht="12.75">
      <c r="A16" s="36" t="s">
        <v>864</v>
      </c>
      <c r="B16" s="37"/>
      <c r="C16" s="441">
        <v>5607</v>
      </c>
      <c r="D16" s="441">
        <v>97.5</v>
      </c>
      <c r="E16" s="441"/>
      <c r="F16" s="443">
        <f t="shared" si="0"/>
        <v>5607</v>
      </c>
    </row>
    <row r="17" spans="1:6" ht="12.75">
      <c r="A17" s="36" t="s">
        <v>865</v>
      </c>
      <c r="B17" s="37"/>
      <c r="C17" s="441">
        <v>1703</v>
      </c>
      <c r="D17" s="441">
        <v>80</v>
      </c>
      <c r="E17" s="441"/>
      <c r="F17" s="443">
        <f t="shared" si="0"/>
        <v>1703</v>
      </c>
    </row>
    <row r="18" spans="1:6" ht="12.75">
      <c r="A18" s="36" t="s">
        <v>866</v>
      </c>
      <c r="B18" s="37"/>
      <c r="C18" s="441">
        <v>2801</v>
      </c>
      <c r="D18" s="441">
        <v>97</v>
      </c>
      <c r="E18" s="441"/>
      <c r="F18" s="443">
        <f t="shared" si="0"/>
        <v>2801</v>
      </c>
    </row>
    <row r="19" spans="1:6" ht="12.75">
      <c r="A19" s="36" t="s">
        <v>867</v>
      </c>
      <c r="B19" s="37"/>
      <c r="C19" s="441">
        <v>6497</v>
      </c>
      <c r="D19" s="441">
        <v>99</v>
      </c>
      <c r="E19" s="441"/>
      <c r="F19" s="443">
        <f t="shared" si="0"/>
        <v>6497</v>
      </c>
    </row>
    <row r="20" spans="1:6" ht="12.75">
      <c r="A20" s="36" t="s">
        <v>868</v>
      </c>
      <c r="B20" s="37"/>
      <c r="C20" s="441">
        <v>914</v>
      </c>
      <c r="D20" s="441">
        <v>99</v>
      </c>
      <c r="E20" s="441"/>
      <c r="F20" s="443">
        <f t="shared" si="0"/>
        <v>914</v>
      </c>
    </row>
    <row r="21" spans="1:6" ht="12.75">
      <c r="A21" s="36" t="s">
        <v>869</v>
      </c>
      <c r="B21" s="37"/>
      <c r="C21" s="441">
        <v>417</v>
      </c>
      <c r="D21" s="441">
        <v>99</v>
      </c>
      <c r="E21" s="441"/>
      <c r="F21" s="443">
        <f t="shared" si="0"/>
        <v>417</v>
      </c>
    </row>
    <row r="22" spans="1:6" ht="12.75">
      <c r="A22" s="36" t="s">
        <v>870</v>
      </c>
      <c r="B22" s="37"/>
      <c r="C22" s="441">
        <v>764</v>
      </c>
      <c r="D22" s="441">
        <v>88</v>
      </c>
      <c r="E22" s="441"/>
      <c r="F22" s="443">
        <f t="shared" si="0"/>
        <v>764</v>
      </c>
    </row>
    <row r="23" spans="1:6" ht="12.75">
      <c r="A23" s="36" t="s">
        <v>871</v>
      </c>
      <c r="B23" s="37"/>
      <c r="C23" s="441">
        <v>488</v>
      </c>
      <c r="D23" s="441">
        <v>96</v>
      </c>
      <c r="E23" s="441"/>
      <c r="F23" s="443">
        <f t="shared" si="0"/>
        <v>488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50183</v>
      </c>
      <c r="D27" s="429"/>
      <c r="E27" s="429">
        <f>SUM(E12:E26)</f>
        <v>0</v>
      </c>
      <c r="F27" s="442">
        <f>SUM(F12:F26)</f>
        <v>50183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872</v>
      </c>
      <c r="B63" s="40"/>
      <c r="C63" s="441">
        <v>3</v>
      </c>
      <c r="D63" s="441">
        <v>25</v>
      </c>
      <c r="E63" s="441"/>
      <c r="F63" s="443">
        <f>C63-E63</f>
        <v>3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3</v>
      </c>
      <c r="D78" s="429"/>
      <c r="E78" s="429">
        <f>SUM(E63:E77)</f>
        <v>0</v>
      </c>
      <c r="F78" s="442">
        <f>SUM(F63:F77)</f>
        <v>3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50186</v>
      </c>
      <c r="D79" s="429"/>
      <c r="E79" s="429">
        <f>E78+E61+E44+E27</f>
        <v>0</v>
      </c>
      <c r="F79" s="442">
        <f>F78+F61+F44+F27</f>
        <v>50186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888</v>
      </c>
      <c r="B151" s="453"/>
      <c r="C151" s="630" t="s">
        <v>873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874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daniel</cp:lastModifiedBy>
  <cp:lastPrinted>2008-12-04T15:06:56Z</cp:lastPrinted>
  <dcterms:created xsi:type="dcterms:W3CDTF">2000-06-29T12:02:40Z</dcterms:created>
  <dcterms:modified xsi:type="dcterms:W3CDTF">2009-01-30T12:46:10Z</dcterms:modified>
  <cp:category/>
  <cp:version/>
  <cp:contentType/>
  <cp:contentStatus/>
</cp:coreProperties>
</file>