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85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<sst xmlns="http://schemas.openxmlformats.org/spreadsheetml/2006/main" count="1051" uniqueCount="869">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</sst>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80" t="s">
        <v>1</v>
      </c>
      <c r="B3" s="581"/>
      <c r="C3" s="581"/>
      <c r="D3" s="581"/>
      <c r="E3" s="452" t="s">
        <v>864</v>
      </c>
      <c r="F3" s="211" t="s">
        <v>2</v>
      </c>
      <c r="G3" s="166"/>
      <c r="H3" s="451">
        <v>121554961</v>
      </c>
    </row>
    <row r="4" spans="1:8" ht="15">
      <c r="A4" s="580" t="s">
        <v>865</v>
      </c>
      <c r="B4" s="586"/>
      <c r="C4" s="586"/>
      <c r="D4" s="586"/>
      <c r="E4" s="494" t="s">
        <v>866</v>
      </c>
      <c r="F4" s="582" t="s">
        <v>3</v>
      </c>
      <c r="G4" s="583"/>
      <c r="H4" s="451" t="s">
        <v>158</v>
      </c>
    </row>
    <row r="5" spans="1:8" ht="15">
      <c r="A5" s="580" t="s">
        <v>4</v>
      </c>
      <c r="B5" s="581"/>
      <c r="C5" s="581"/>
      <c r="D5" s="581"/>
      <c r="E5" s="495">
        <v>41912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27691</v>
      </c>
      <c r="H11" s="146">
        <v>39350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/>
      <c r="D13" s="145"/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52</v>
      </c>
      <c r="D16" s="145">
        <v>56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27691</v>
      </c>
      <c r="H17" s="148">
        <f>H11+H14+H15+H16</f>
        <v>39350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52</v>
      </c>
      <c r="D19" s="149">
        <f>SUM(D11:D18)</f>
        <v>56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507</v>
      </c>
      <c r="D23" s="145">
        <v>538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75</v>
      </c>
      <c r="D24" s="145">
        <v>78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0</v>
      </c>
      <c r="D26" s="145">
        <v>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582</v>
      </c>
      <c r="D27" s="149">
        <f>SUM(D23:D26)</f>
        <v>618</v>
      </c>
      <c r="E27" s="247" t="s">
        <v>82</v>
      </c>
      <c r="F27" s="236" t="s">
        <v>83</v>
      </c>
      <c r="G27" s="148">
        <f>SUM(G28:G30)</f>
        <v>234</v>
      </c>
      <c r="H27" s="148">
        <f>SUM(H28:H30)</f>
        <v>-16154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>
        <v>234</v>
      </c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/>
      <c r="H29" s="310">
        <v>-16154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3404</v>
      </c>
      <c r="H31" s="146">
        <v>4729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0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3638</v>
      </c>
      <c r="H33" s="148">
        <f>H27+H31+H32</f>
        <v>-11425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32070</v>
      </c>
      <c r="H36" s="148">
        <f>H25+H17+H33</f>
        <v>28666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8214.3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/>
      <c r="H44" s="146">
        <v>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/>
      <c r="H47" s="146">
        <v>977.3</v>
      </c>
      <c r="M47" s="151"/>
    </row>
    <row r="48" spans="1:8" ht="15">
      <c r="A48" s="229" t="s">
        <v>146</v>
      </c>
      <c r="B48" s="238" t="s">
        <v>147</v>
      </c>
      <c r="C48" s="145">
        <v>3156</v>
      </c>
      <c r="D48" s="145">
        <v>4487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8214</v>
      </c>
      <c r="H49" s="148">
        <f>SUM(H43:H48)</f>
        <v>9191.599999999999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3156</v>
      </c>
      <c r="D51" s="149">
        <f>SUM(D47:D50)</f>
        <v>4487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/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3790</v>
      </c>
      <c r="D55" s="149">
        <f>D19+D20+D21+D27+D32+D45+D51+D53+D54</f>
        <v>5161</v>
      </c>
      <c r="E55" s="231" t="s">
        <v>171</v>
      </c>
      <c r="F55" s="255" t="s">
        <v>172</v>
      </c>
      <c r="G55" s="148">
        <f>G49+G51+G52+G53+G54</f>
        <v>8214</v>
      </c>
      <c r="H55" s="148">
        <f>H49+H51+H52+H53+H54</f>
        <v>9191.599999999999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272</v>
      </c>
      <c r="H59" s="146">
        <v>644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5876</v>
      </c>
      <c r="H60" s="146">
        <v>5987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29925</v>
      </c>
      <c r="H61" s="148">
        <f>SUM(H62:H68)</f>
        <v>41536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569</v>
      </c>
      <c r="H62" s="146">
        <v>1331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1409</v>
      </c>
      <c r="H64" s="146">
        <v>1365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27752</v>
      </c>
      <c r="H65" s="146">
        <v>38693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130</v>
      </c>
      <c r="H66" s="146">
        <v>103</v>
      </c>
    </row>
    <row r="67" spans="1:8" ht="15">
      <c r="A67" s="229" t="s">
        <v>206</v>
      </c>
      <c r="B67" s="235" t="s">
        <v>207</v>
      </c>
      <c r="C67" s="145">
        <v>2183</v>
      </c>
      <c r="D67" s="145">
        <v>2693</v>
      </c>
      <c r="E67" s="231" t="s">
        <v>208</v>
      </c>
      <c r="F67" s="236" t="s">
        <v>209</v>
      </c>
      <c r="G67" s="146">
        <v>65</v>
      </c>
      <c r="H67" s="146">
        <v>44</v>
      </c>
    </row>
    <row r="68" spans="1:8" ht="15">
      <c r="A68" s="229" t="s">
        <v>210</v>
      </c>
      <c r="B68" s="235" t="s">
        <v>211</v>
      </c>
      <c r="C68" s="145">
        <v>122</v>
      </c>
      <c r="D68" s="145">
        <v>8</v>
      </c>
      <c r="E68" s="231" t="s">
        <v>212</v>
      </c>
      <c r="F68" s="236" t="s">
        <v>213</v>
      </c>
      <c r="G68" s="146">
        <v>0</v>
      </c>
      <c r="H68" s="146">
        <v>0</v>
      </c>
    </row>
    <row r="69" spans="1:8" ht="15">
      <c r="A69" s="229" t="s">
        <v>214</v>
      </c>
      <c r="B69" s="235" t="s">
        <v>215</v>
      </c>
      <c r="C69" s="145">
        <v>7729</v>
      </c>
      <c r="D69" s="145">
        <v>5284</v>
      </c>
      <c r="E69" s="245" t="s">
        <v>77</v>
      </c>
      <c r="F69" s="236" t="s">
        <v>216</v>
      </c>
      <c r="G69" s="146">
        <v>4884</v>
      </c>
      <c r="H69" s="146">
        <v>2506</v>
      </c>
    </row>
    <row r="70" spans="1:8" ht="15">
      <c r="A70" s="229" t="s">
        <v>217</v>
      </c>
      <c r="B70" s="235" t="s">
        <v>218</v>
      </c>
      <c r="C70" s="145">
        <v>22637</v>
      </c>
      <c r="D70" s="145">
        <v>27933</v>
      </c>
      <c r="E70" s="231" t="s">
        <v>219</v>
      </c>
      <c r="F70" s="236" t="s">
        <v>220</v>
      </c>
      <c r="G70" s="146">
        <v>2063</v>
      </c>
      <c r="H70" s="146">
        <v>1076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43020</v>
      </c>
      <c r="H71" s="155">
        <f>H59+H60+H61+H69+H70</f>
        <v>51749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/>
      <c r="D73" s="145"/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4712</v>
      </c>
      <c r="D74" s="145">
        <v>5266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37383</v>
      </c>
      <c r="D75" s="149">
        <f>SUM(D67:D74)</f>
        <v>41184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43020</v>
      </c>
      <c r="H79" s="156">
        <f>H71+H74+H75+H76</f>
        <v>51749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/>
      <c r="D87" s="145">
        <v>0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42131</v>
      </c>
      <c r="D88" s="145">
        <v>43047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42131</v>
      </c>
      <c r="D91" s="149">
        <f>SUM(D87:D90)</f>
        <v>43047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/>
      <c r="D92" s="145">
        <v>215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79514</v>
      </c>
      <c r="D93" s="149">
        <f>D64+D75+D84+D91+D92</f>
        <v>84446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83304</v>
      </c>
      <c r="D94" s="158">
        <f>D93+D55</f>
        <v>89607</v>
      </c>
      <c r="E94" s="442" t="s">
        <v>269</v>
      </c>
      <c r="F94" s="283" t="s">
        <v>270</v>
      </c>
      <c r="G94" s="159">
        <f>G36+G39+G55+G79</f>
        <v>83304</v>
      </c>
      <c r="H94" s="159">
        <f>H36+H39+H55+H79</f>
        <v>89606.6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578"/>
      <c r="D96" s="144"/>
      <c r="E96" s="427"/>
      <c r="F96" s="164"/>
      <c r="G96" s="574"/>
      <c r="H96" s="579"/>
      <c r="M96" s="151"/>
    </row>
    <row r="97" spans="1:13" ht="15">
      <c r="A97" s="425"/>
      <c r="B97" s="426"/>
      <c r="C97" s="578"/>
      <c r="D97" s="144"/>
      <c r="E97" s="427"/>
      <c r="F97" s="164"/>
      <c r="G97" s="574"/>
      <c r="H97" s="166"/>
      <c r="M97" s="151"/>
    </row>
    <row r="98" spans="1:13" ht="15">
      <c r="A98" s="566">
        <v>41941</v>
      </c>
      <c r="B98" s="426"/>
      <c r="C98" s="584" t="s">
        <v>272</v>
      </c>
      <c r="D98" s="584"/>
      <c r="E98" s="584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7" ht="12.75">
      <c r="A100" s="167"/>
      <c r="B100" s="167"/>
      <c r="E100" s="170"/>
      <c r="F100" s="170"/>
      <c r="G100" s="170"/>
    </row>
    <row r="101" spans="3:6" ht="12.75">
      <c r="C101" s="170"/>
      <c r="F101" s="163"/>
    </row>
    <row r="103" spans="3:5" ht="15">
      <c r="C103" s="584" t="s">
        <v>855</v>
      </c>
      <c r="D103" s="585"/>
      <c r="E103" s="585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3">
      <selection activeCell="B3" sqref="B3:E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9" t="str">
        <f>'справка №1-БАЛАНС'!E3</f>
        <v>Ти Би Ай Кредит ЕАД</v>
      </c>
      <c r="C2" s="589"/>
      <c r="D2" s="589"/>
      <c r="E2" s="589"/>
      <c r="F2" s="591" t="s">
        <v>2</v>
      </c>
      <c r="G2" s="591"/>
      <c r="H2" s="514">
        <f>'справка №1-БАЛАНС'!H3</f>
        <v>121554961</v>
      </c>
    </row>
    <row r="3" spans="1:8" ht="15">
      <c r="A3" s="457" t="s">
        <v>274</v>
      </c>
      <c r="B3" s="589" t="str">
        <f>'справка №1-БАЛАНС'!E4</f>
        <v>Неконсолидиран</v>
      </c>
      <c r="C3" s="589"/>
      <c r="D3" s="589"/>
      <c r="E3" s="589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90">
        <f>'справка №1-БАЛАНС'!E5</f>
        <v>41912</v>
      </c>
      <c r="C4" s="590"/>
      <c r="D4" s="590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8</v>
      </c>
      <c r="D9" s="40">
        <v>10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713</v>
      </c>
      <c r="D10" s="40">
        <v>1194</v>
      </c>
      <c r="E10" s="292" t="s">
        <v>288</v>
      </c>
      <c r="F10" s="537" t="s">
        <v>289</v>
      </c>
      <c r="G10" s="538">
        <v>1</v>
      </c>
      <c r="H10" s="538"/>
    </row>
    <row r="11" spans="1:8" ht="12">
      <c r="A11" s="292" t="s">
        <v>290</v>
      </c>
      <c r="B11" s="293" t="s">
        <v>291</v>
      </c>
      <c r="C11" s="40">
        <v>293</v>
      </c>
      <c r="D11" s="40">
        <v>203</v>
      </c>
      <c r="E11" s="294" t="s">
        <v>292</v>
      </c>
      <c r="F11" s="537" t="s">
        <v>293</v>
      </c>
      <c r="G11" s="538">
        <v>23959</v>
      </c>
      <c r="H11" s="538">
        <v>19243</v>
      </c>
    </row>
    <row r="12" spans="1:8" ht="12">
      <c r="A12" s="292" t="s">
        <v>294</v>
      </c>
      <c r="B12" s="293" t="s">
        <v>295</v>
      </c>
      <c r="C12" s="40">
        <v>809</v>
      </c>
      <c r="D12" s="40">
        <v>896</v>
      </c>
      <c r="E12" s="294" t="s">
        <v>77</v>
      </c>
      <c r="F12" s="537" t="s">
        <v>296</v>
      </c>
      <c r="G12" s="538">
        <v>2598</v>
      </c>
      <c r="H12" s="538">
        <v>1470</v>
      </c>
    </row>
    <row r="13" spans="1:18" ht="12">
      <c r="A13" s="292" t="s">
        <v>297</v>
      </c>
      <c r="B13" s="293" t="s">
        <v>298</v>
      </c>
      <c r="C13" s="40">
        <v>118</v>
      </c>
      <c r="D13" s="40">
        <v>137</v>
      </c>
      <c r="E13" s="295" t="s">
        <v>50</v>
      </c>
      <c r="F13" s="539" t="s">
        <v>299</v>
      </c>
      <c r="G13" s="536">
        <f>SUM(G9:G12)</f>
        <v>26558</v>
      </c>
      <c r="H13" s="536">
        <f>SUM(H9:H12)</f>
        <v>20713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4106</v>
      </c>
      <c r="D16" s="41">
        <v>594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/>
      <c r="D17" s="42">
        <v>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4106</v>
      </c>
      <c r="D18" s="42">
        <v>535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6047</v>
      </c>
      <c r="D19" s="43">
        <f>SUM(D9:D15)+D16</f>
        <v>3034</v>
      </c>
      <c r="E19" s="298" t="s">
        <v>316</v>
      </c>
      <c r="F19" s="540" t="s">
        <v>317</v>
      </c>
      <c r="G19" s="538">
        <v>2808</v>
      </c>
      <c r="H19" s="538">
        <v>2912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499</v>
      </c>
      <c r="D22" s="40">
        <v>2160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328</v>
      </c>
      <c r="D24" s="40">
        <v>31</v>
      </c>
      <c r="E24" s="295" t="s">
        <v>102</v>
      </c>
      <c r="F24" s="542" t="s">
        <v>333</v>
      </c>
      <c r="G24" s="536">
        <f>SUM(G19:G23)</f>
        <v>2808</v>
      </c>
      <c r="H24" s="536">
        <f>SUM(H19:H23)</f>
        <v>2912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19088</v>
      </c>
      <c r="D25" s="40">
        <v>15532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19915</v>
      </c>
      <c r="D26" s="43">
        <f>SUM(D22:D25)</f>
        <v>17723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25962</v>
      </c>
      <c r="D28" s="44">
        <f>D26+D19</f>
        <v>20757</v>
      </c>
      <c r="E28" s="121" t="s">
        <v>338</v>
      </c>
      <c r="F28" s="542" t="s">
        <v>339</v>
      </c>
      <c r="G28" s="536">
        <f>G13+G15+G24</f>
        <v>29366</v>
      </c>
      <c r="H28" s="536">
        <f>H13+H15+H24</f>
        <v>23625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3404</v>
      </c>
      <c r="D30" s="44">
        <f>IF((H28-D28)&gt;0,H28-D28,0)</f>
        <v>2868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25962</v>
      </c>
      <c r="D33" s="43">
        <f>D28+D31+D32</f>
        <v>20757</v>
      </c>
      <c r="E33" s="121" t="s">
        <v>352</v>
      </c>
      <c r="F33" s="542" t="s">
        <v>353</v>
      </c>
      <c r="G33" s="47">
        <f>G32+G31+G28</f>
        <v>29366</v>
      </c>
      <c r="H33" s="47">
        <f>H32+H31+H28</f>
        <v>23625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3404</v>
      </c>
      <c r="D34" s="44">
        <f>IF((H33-D33)&gt;0,H33-D33,0)</f>
        <v>2868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3404</v>
      </c>
      <c r="D39" s="450">
        <f>+IF((H33-D33-D35)&gt;0,H33-D33-D35,0)</f>
        <v>2868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3404</v>
      </c>
      <c r="D41" s="46">
        <f>IF(H39=0,IF(D39-D40&gt;0,D39-D40+H40,0),IF(H39-H40&lt;0,H40-H39+D39,0))</f>
        <v>2868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29366</v>
      </c>
      <c r="D42" s="47">
        <f>D33+D35+D39</f>
        <v>23625</v>
      </c>
      <c r="E42" s="122" t="s">
        <v>379</v>
      </c>
      <c r="F42" s="123" t="s">
        <v>380</v>
      </c>
      <c r="G42" s="47">
        <f>G39+G33</f>
        <v>29366</v>
      </c>
      <c r="H42" s="47">
        <f>H39+H33</f>
        <v>23625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2" t="s">
        <v>861</v>
      </c>
      <c r="B45" s="592"/>
      <c r="C45" s="592"/>
      <c r="D45" s="592"/>
      <c r="E45" s="592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41941</v>
      </c>
      <c r="C48" s="421" t="s">
        <v>381</v>
      </c>
      <c r="D48" s="587"/>
      <c r="E48" s="587"/>
      <c r="F48" s="587"/>
      <c r="G48" s="587"/>
      <c r="H48" s="587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8"/>
      <c r="E50" s="588"/>
      <c r="F50" s="588"/>
      <c r="G50" s="588"/>
      <c r="H50" s="588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D44" sqref="D44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41912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348192</v>
      </c>
      <c r="D10" s="48">
        <v>119883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-342867</v>
      </c>
      <c r="D11" s="48">
        <v>-104368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4599</v>
      </c>
      <c r="D12" s="48">
        <v>8409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-915</v>
      </c>
      <c r="D13" s="48">
        <v>-661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-123</v>
      </c>
      <c r="D14" s="48">
        <v>-45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2789</v>
      </c>
      <c r="D16" s="48">
        <v>1610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-136</v>
      </c>
      <c r="D17" s="48">
        <v>-99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1182</v>
      </c>
      <c r="D18" s="48">
        <v>-338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-11545</v>
      </c>
      <c r="D19" s="48">
        <v>-10527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1176</v>
      </c>
      <c r="D20" s="49">
        <f>SUM(D10:D19)</f>
        <v>13864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-253</v>
      </c>
      <c r="D22" s="48">
        <v>-22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-253</v>
      </c>
      <c r="D32" s="49">
        <f>SUM(D22:D31)</f>
        <v>-22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10567</v>
      </c>
      <c r="D36" s="48">
        <v>13325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-12406</v>
      </c>
      <c r="D37" s="48">
        <v>-20811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/>
      <c r="D39" s="48">
        <v>-743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-1839</v>
      </c>
      <c r="D42" s="49">
        <f>SUM(D34:D41)</f>
        <v>-8229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-916</v>
      </c>
      <c r="D43" s="49">
        <f>D42+D32+D20</f>
        <v>5613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v>43047</v>
      </c>
      <c r="D44" s="126">
        <v>17520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42131</v>
      </c>
      <c r="D45" s="49">
        <f>D44+D43</f>
        <v>23133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42131</v>
      </c>
      <c r="D46" s="50">
        <f>+'справка №1-БАЛАНС'!D91</f>
        <v>43047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41941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3"/>
      <c r="D50" s="594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4"/>
      <c r="D52" s="594"/>
      <c r="G52" s="127"/>
      <c r="H52" s="127"/>
    </row>
    <row r="53" spans="1:8" ht="12">
      <c r="A53" s="312"/>
      <c r="B53" s="312"/>
      <c r="C53" s="575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7" t="str">
        <f>'справка №1-БАЛАНС'!E3</f>
        <v>Ти Би Ай Кредит ЕАД</v>
      </c>
      <c r="C3" s="597"/>
      <c r="D3" s="597"/>
      <c r="E3" s="597"/>
      <c r="F3" s="597"/>
      <c r="G3" s="597"/>
      <c r="H3" s="597"/>
      <c r="I3" s="597"/>
      <c r="J3" s="466"/>
      <c r="K3" s="599" t="s">
        <v>2</v>
      </c>
      <c r="L3" s="599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7" t="str">
        <f>'справка №1-БАЛАНС'!E4</f>
        <v>Неконсолидиран</v>
      </c>
      <c r="C4" s="597"/>
      <c r="D4" s="597"/>
      <c r="E4" s="597"/>
      <c r="F4" s="597"/>
      <c r="G4" s="597"/>
      <c r="H4" s="597"/>
      <c r="I4" s="597"/>
      <c r="J4" s="130"/>
      <c r="K4" s="600" t="s">
        <v>3</v>
      </c>
      <c r="L4" s="600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1">
        <f>'справка №1-БАЛАНС'!E5</f>
        <v>41912</v>
      </c>
      <c r="C5" s="601"/>
      <c r="D5" s="601"/>
      <c r="E5" s="601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39350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4729</v>
      </c>
      <c r="J11" s="52">
        <f>'справка №1-БАЛАНС'!H29+'справка №1-БАЛАНС'!H32</f>
        <v>-16154</v>
      </c>
      <c r="K11" s="54"/>
      <c r="L11" s="338">
        <f>SUM(C11:K11)</f>
        <v>28666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39350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4729</v>
      </c>
      <c r="J15" s="55">
        <f t="shared" si="2"/>
        <v>-16154</v>
      </c>
      <c r="K15" s="55">
        <f t="shared" si="2"/>
        <v>0</v>
      </c>
      <c r="L15" s="338">
        <f t="shared" si="1"/>
        <v>28666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v>3404</v>
      </c>
      <c r="J16" s="339">
        <f>+'справка №1-БАЛАНС'!G32</f>
        <v>0</v>
      </c>
      <c r="K16" s="54"/>
      <c r="L16" s="338">
        <f t="shared" si="1"/>
        <v>3404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>
        <v>-11659</v>
      </c>
      <c r="D20" s="54"/>
      <c r="E20" s="54"/>
      <c r="F20" s="54"/>
      <c r="G20" s="54"/>
      <c r="H20" s="54"/>
      <c r="I20" s="54">
        <v>-4495</v>
      </c>
      <c r="J20" s="54">
        <v>16154</v>
      </c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27691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3638</v>
      </c>
      <c r="J29" s="53">
        <f t="shared" si="6"/>
        <v>0</v>
      </c>
      <c r="K29" s="53">
        <f t="shared" si="6"/>
        <v>0</v>
      </c>
      <c r="L29" s="338">
        <f t="shared" si="1"/>
        <v>32070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27691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3638</v>
      </c>
      <c r="J32" s="53">
        <f t="shared" si="7"/>
        <v>0</v>
      </c>
      <c r="K32" s="53">
        <f t="shared" si="7"/>
        <v>0</v>
      </c>
      <c r="L32" s="338">
        <f t="shared" si="1"/>
        <v>32070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41941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0" zoomScaleNormal="80" zoomScalePageLayoutView="0" workbookViewId="0" topLeftCell="A1">
      <selection activeCell="R41" sqref="R4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2" t="s">
        <v>383</v>
      </c>
      <c r="B2" s="613"/>
      <c r="C2" s="614" t="str">
        <f>'справка №1-БАЛАНС'!E3</f>
        <v>Ти Би Ай Кредит ЕАД</v>
      </c>
      <c r="D2" s="614"/>
      <c r="E2" s="614"/>
      <c r="F2" s="614"/>
      <c r="G2" s="614"/>
      <c r="H2" s="614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2" t="s">
        <v>4</v>
      </c>
      <c r="B3" s="613"/>
      <c r="C3" s="615">
        <f>'справка №1-БАЛАНС'!E5</f>
        <v>41912</v>
      </c>
      <c r="D3" s="615"/>
      <c r="E3" s="615"/>
      <c r="F3" s="475"/>
      <c r="G3" s="475"/>
      <c r="H3" s="475"/>
      <c r="I3" s="475"/>
      <c r="J3" s="475"/>
      <c r="K3" s="475"/>
      <c r="L3" s="475"/>
      <c r="M3" s="607" t="s">
        <v>3</v>
      </c>
      <c r="N3" s="607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8" t="s">
        <v>463</v>
      </c>
      <c r="B5" s="609"/>
      <c r="C5" s="616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5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5" t="s">
        <v>529</v>
      </c>
      <c r="R5" s="605" t="s">
        <v>530</v>
      </c>
    </row>
    <row r="6" spans="1:18" s="94" customFormat="1" ht="48">
      <c r="A6" s="610"/>
      <c r="B6" s="611"/>
      <c r="C6" s="617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6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6"/>
      <c r="R6" s="606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/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44</v>
      </c>
      <c r="L11" s="59"/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40</v>
      </c>
      <c r="E13" s="183"/>
      <c r="F13" s="183"/>
      <c r="G13" s="68">
        <f t="shared" si="2"/>
        <v>40</v>
      </c>
      <c r="H13" s="59"/>
      <c r="I13" s="59"/>
      <c r="J13" s="68">
        <f t="shared" si="3"/>
        <v>40</v>
      </c>
      <c r="K13" s="59">
        <v>40</v>
      </c>
      <c r="L13" s="59"/>
      <c r="M13" s="59"/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501</v>
      </c>
      <c r="E14" s="183">
        <v>18</v>
      </c>
      <c r="F14" s="183"/>
      <c r="G14" s="68">
        <f t="shared" si="2"/>
        <v>519</v>
      </c>
      <c r="H14" s="59"/>
      <c r="I14" s="59"/>
      <c r="J14" s="68">
        <f t="shared" si="3"/>
        <v>519</v>
      </c>
      <c r="K14" s="59">
        <v>445</v>
      </c>
      <c r="L14" s="59">
        <v>22</v>
      </c>
      <c r="M14" s="59"/>
      <c r="N14" s="68">
        <f t="shared" si="4"/>
        <v>467</v>
      </c>
      <c r="O14" s="59"/>
      <c r="P14" s="59"/>
      <c r="Q14" s="68">
        <f t="shared" si="0"/>
        <v>467</v>
      </c>
      <c r="R14" s="68">
        <f t="shared" si="1"/>
        <v>52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585</v>
      </c>
      <c r="E17" s="188">
        <f>SUM(E9:E16)</f>
        <v>18</v>
      </c>
      <c r="F17" s="188">
        <f>SUM(F9:F16)</f>
        <v>0</v>
      </c>
      <c r="G17" s="68">
        <f t="shared" si="2"/>
        <v>603</v>
      </c>
      <c r="H17" s="69">
        <f>SUM(H9:H16)</f>
        <v>0</v>
      </c>
      <c r="I17" s="69">
        <f>SUM(I9:I16)</f>
        <v>0</v>
      </c>
      <c r="J17" s="68">
        <f t="shared" si="3"/>
        <v>603</v>
      </c>
      <c r="K17" s="69">
        <f>SUM(K9:K16)</f>
        <v>529</v>
      </c>
      <c r="L17" s="69">
        <f>SUM(L9:L16)</f>
        <v>22</v>
      </c>
      <c r="M17" s="69">
        <f>SUM(M9:M16)</f>
        <v>0</v>
      </c>
      <c r="N17" s="68">
        <f t="shared" si="4"/>
        <v>551</v>
      </c>
      <c r="O17" s="69">
        <f>SUM(O9:O16)</f>
        <v>0</v>
      </c>
      <c r="P17" s="69">
        <f>SUM(P9:P16)</f>
        <v>0</v>
      </c>
      <c r="Q17" s="68">
        <f t="shared" si="5"/>
        <v>551</v>
      </c>
      <c r="R17" s="68">
        <f t="shared" si="6"/>
        <v>52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988</v>
      </c>
      <c r="E21" s="183">
        <v>162</v>
      </c>
      <c r="F21" s="183"/>
      <c r="G21" s="68">
        <f t="shared" si="2"/>
        <v>1150</v>
      </c>
      <c r="H21" s="59"/>
      <c r="I21" s="59"/>
      <c r="J21" s="68">
        <f t="shared" si="3"/>
        <v>1150</v>
      </c>
      <c r="K21" s="59">
        <v>451</v>
      </c>
      <c r="L21" s="59">
        <v>192</v>
      </c>
      <c r="M21" s="59"/>
      <c r="N21" s="68">
        <f t="shared" si="4"/>
        <v>643</v>
      </c>
      <c r="O21" s="59"/>
      <c r="P21" s="59"/>
      <c r="Q21" s="68">
        <f t="shared" si="5"/>
        <v>643</v>
      </c>
      <c r="R21" s="68">
        <f t="shared" si="6"/>
        <v>507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1549</v>
      </c>
      <c r="E22" s="183">
        <v>73</v>
      </c>
      <c r="F22" s="183"/>
      <c r="G22" s="68">
        <f t="shared" si="2"/>
        <v>1622</v>
      </c>
      <c r="H22" s="59"/>
      <c r="I22" s="59"/>
      <c r="J22" s="68">
        <f t="shared" si="3"/>
        <v>1622</v>
      </c>
      <c r="K22" s="59">
        <v>1471</v>
      </c>
      <c r="L22" s="59">
        <v>76</v>
      </c>
      <c r="M22" s="59"/>
      <c r="N22" s="68">
        <f t="shared" si="4"/>
        <v>1547</v>
      </c>
      <c r="O22" s="59"/>
      <c r="P22" s="59"/>
      <c r="Q22" s="68">
        <f t="shared" si="5"/>
        <v>1547</v>
      </c>
      <c r="R22" s="68">
        <f t="shared" si="6"/>
        <v>75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30</v>
      </c>
      <c r="L24" s="59"/>
      <c r="M24" s="59"/>
      <c r="N24" s="68">
        <f t="shared" si="4"/>
        <v>30</v>
      </c>
      <c r="O24" s="59"/>
      <c r="P24" s="59"/>
      <c r="Q24" s="68">
        <f t="shared" si="5"/>
        <v>30</v>
      </c>
      <c r="R24" s="68">
        <f t="shared" si="6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2567</v>
      </c>
      <c r="E25" s="184">
        <f aca="true" t="shared" si="7" ref="E25:P25">SUM(E21:E24)</f>
        <v>235</v>
      </c>
      <c r="F25" s="184">
        <f t="shared" si="7"/>
        <v>0</v>
      </c>
      <c r="G25" s="61">
        <f t="shared" si="2"/>
        <v>2802</v>
      </c>
      <c r="H25" s="60">
        <f t="shared" si="7"/>
        <v>0</v>
      </c>
      <c r="I25" s="60">
        <f t="shared" si="7"/>
        <v>0</v>
      </c>
      <c r="J25" s="61">
        <f t="shared" si="3"/>
        <v>2802</v>
      </c>
      <c r="K25" s="60">
        <f t="shared" si="7"/>
        <v>1952</v>
      </c>
      <c r="L25" s="60">
        <f t="shared" si="7"/>
        <v>268</v>
      </c>
      <c r="M25" s="60">
        <f t="shared" si="7"/>
        <v>0</v>
      </c>
      <c r="N25" s="61">
        <f t="shared" si="4"/>
        <v>2220</v>
      </c>
      <c r="O25" s="60">
        <f t="shared" si="7"/>
        <v>0</v>
      </c>
      <c r="P25" s="60">
        <f t="shared" si="7"/>
        <v>0</v>
      </c>
      <c r="Q25" s="61">
        <f t="shared" si="5"/>
        <v>2220</v>
      </c>
      <c r="R25" s="61">
        <f t="shared" si="6"/>
        <v>582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3152</v>
      </c>
      <c r="E40" s="431">
        <f>E17+E18+E19+E25+E38+E39</f>
        <v>253</v>
      </c>
      <c r="F40" s="431">
        <f aca="true" t="shared" si="13" ref="F40:R40">F17+F18+F19+F25+F38+F39</f>
        <v>0</v>
      </c>
      <c r="G40" s="431">
        <f t="shared" si="13"/>
        <v>3405</v>
      </c>
      <c r="H40" s="431">
        <f t="shared" si="13"/>
        <v>0</v>
      </c>
      <c r="I40" s="431">
        <f t="shared" si="13"/>
        <v>0</v>
      </c>
      <c r="J40" s="431">
        <f t="shared" si="13"/>
        <v>3405</v>
      </c>
      <c r="K40" s="431">
        <f t="shared" si="13"/>
        <v>2481</v>
      </c>
      <c r="L40" s="431">
        <f t="shared" si="13"/>
        <v>290</v>
      </c>
      <c r="M40" s="431">
        <f t="shared" si="13"/>
        <v>0</v>
      </c>
      <c r="N40" s="431">
        <f t="shared" si="13"/>
        <v>2771</v>
      </c>
      <c r="O40" s="431">
        <f t="shared" si="13"/>
        <v>0</v>
      </c>
      <c r="P40" s="431">
        <f t="shared" si="13"/>
        <v>0</v>
      </c>
      <c r="Q40" s="431">
        <f t="shared" si="13"/>
        <v>2771</v>
      </c>
      <c r="R40" s="431">
        <f t="shared" si="13"/>
        <v>634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41941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2"/>
      <c r="L44" s="602"/>
      <c r="M44" s="602"/>
      <c r="N44" s="602"/>
      <c r="O44" s="603" t="s">
        <v>781</v>
      </c>
      <c r="P44" s="604"/>
      <c r="Q44" s="604"/>
      <c r="R44" s="604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69">
      <selection activeCell="D105" sqref="D10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5" t="str">
        <f>'справка №1-БАЛАНС'!E3</f>
        <v>Ти Би Ай Кредит ЕАД</v>
      </c>
      <c r="C3" s="626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2">
        <f>'справка №1-БАЛАНС'!E5</f>
        <v>41912</v>
      </c>
      <c r="C4" s="623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3156</v>
      </c>
      <c r="D15" s="102"/>
      <c r="E15" s="114">
        <f t="shared" si="0"/>
        <v>3156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3156</v>
      </c>
      <c r="D19" s="98">
        <f>D11+D15+D16</f>
        <v>0</v>
      </c>
      <c r="E19" s="112">
        <f>E11+E15+E16</f>
        <v>3156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2183</v>
      </c>
      <c r="D24" s="113">
        <f>SUM(D25:D27)</f>
        <v>2183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1918</v>
      </c>
      <c r="D25" s="102">
        <f aca="true" t="shared" si="1" ref="D25:D30">C25</f>
        <v>1918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>
        <v>265</v>
      </c>
      <c r="D27" s="102">
        <f t="shared" si="1"/>
        <v>265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122</v>
      </c>
      <c r="D28" s="102">
        <f t="shared" si="1"/>
        <v>122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7729</v>
      </c>
      <c r="D29" s="102">
        <f t="shared" si="1"/>
        <v>7729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22637</v>
      </c>
      <c r="D30" s="102">
        <f t="shared" si="1"/>
        <v>22637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4712</v>
      </c>
      <c r="D38" s="99">
        <f>SUM(D39:D42)</f>
        <v>4712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4712</v>
      </c>
      <c r="D42" s="102">
        <f>C42</f>
        <v>4712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37383</v>
      </c>
      <c r="D43" s="98">
        <f>D24+D28+D29+D31+D30+D32+D33+D38</f>
        <v>37383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40539</v>
      </c>
      <c r="D44" s="97">
        <f>D43+D21+D19+D9</f>
        <v>37383</v>
      </c>
      <c r="E44" s="112">
        <f>E43+E21+E19+E9</f>
        <v>3156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8214</v>
      </c>
      <c r="D66" s="97">
        <f>D52+D56+D61+D62+D63+D64</f>
        <v>0</v>
      </c>
      <c r="E66" s="113">
        <f t="shared" si="2"/>
        <v>8214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569</v>
      </c>
      <c r="D71" s="99">
        <f>SUM(D72:D74)</f>
        <v>569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165</v>
      </c>
      <c r="D72" s="102">
        <f>C72</f>
        <v>165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404</v>
      </c>
      <c r="D74" s="102">
        <f>C74</f>
        <v>404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272</v>
      </c>
      <c r="D75" s="97">
        <f>D76+D78</f>
        <v>272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272</v>
      </c>
      <c r="D76" s="102">
        <f>C76</f>
        <v>272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5876</v>
      </c>
      <c r="D80" s="97">
        <f>SUM(D81:D84)</f>
        <v>5876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5876</v>
      </c>
      <c r="D82" s="102">
        <f>C82</f>
        <v>5876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29356</v>
      </c>
      <c r="D85" s="98">
        <f>SUM(D86:D90)+D94</f>
        <v>29356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1409</v>
      </c>
      <c r="D87" s="102">
        <f>C87</f>
        <v>1409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27752</v>
      </c>
      <c r="D88" s="102">
        <f>C88</f>
        <v>27752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130</v>
      </c>
      <c r="D89" s="102">
        <f>C89</f>
        <v>130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65</v>
      </c>
      <c r="D94" s="102">
        <f>C94</f>
        <v>65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4884</v>
      </c>
      <c r="D95" s="102">
        <f>C95</f>
        <v>4884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40957</v>
      </c>
      <c r="D96" s="98">
        <f>D85+D80+D75+D71+D95</f>
        <v>40957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49171</v>
      </c>
      <c r="D97" s="98">
        <f>D96+D68+D66</f>
        <v>40957</v>
      </c>
      <c r="E97" s="98">
        <f>E96+E68+E66</f>
        <v>8214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1076</v>
      </c>
      <c r="D104" s="102">
        <v>987</v>
      </c>
      <c r="E104" s="102"/>
      <c r="F104" s="119">
        <f>C104+D104-E104</f>
        <v>2063</v>
      </c>
    </row>
    <row r="105" spans="1:16" ht="12">
      <c r="A105" s="406" t="s">
        <v>777</v>
      </c>
      <c r="B105" s="389" t="s">
        <v>778</v>
      </c>
      <c r="C105" s="97">
        <f>SUM(C102:C104)</f>
        <v>1076</v>
      </c>
      <c r="D105" s="97">
        <f>SUM(D102:D104)</f>
        <v>987</v>
      </c>
      <c r="E105" s="97">
        <f>SUM(E102:E104)</f>
        <v>0</v>
      </c>
      <c r="F105" s="97">
        <f>SUM(F102:F104)</f>
        <v>2063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4">
        <f>+'справка №5'!B44</f>
        <v>41941</v>
      </c>
      <c r="B109" s="619"/>
      <c r="C109" s="619" t="s">
        <v>381</v>
      </c>
      <c r="D109" s="619"/>
      <c r="E109" s="619"/>
      <c r="F109" s="619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8" t="s">
        <v>781</v>
      </c>
      <c r="D111" s="618"/>
      <c r="E111" s="618"/>
      <c r="F111" s="618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H70" sqref="H70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7" t="str">
        <f>'справка №1-БАЛАНС'!E3</f>
        <v>Ти Би Ай Кредит ЕАД</v>
      </c>
      <c r="C4" s="627"/>
      <c r="D4" s="627"/>
      <c r="E4" s="627"/>
      <c r="F4" s="627"/>
      <c r="G4" s="633" t="s">
        <v>2</v>
      </c>
      <c r="H4" s="633"/>
      <c r="I4" s="490">
        <f>'справка №1-БАЛАНС'!H3</f>
        <v>121554961</v>
      </c>
    </row>
    <row r="5" spans="1:9" ht="15">
      <c r="A5" s="491" t="s">
        <v>4</v>
      </c>
      <c r="B5" s="628">
        <f>'справка №1-БАЛАНС'!E5</f>
        <v>41912</v>
      </c>
      <c r="C5" s="628"/>
      <c r="D5" s="628"/>
      <c r="E5" s="628"/>
      <c r="F5" s="628"/>
      <c r="G5" s="631" t="s">
        <v>3</v>
      </c>
      <c r="H5" s="632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41941</v>
      </c>
      <c r="B30" s="630"/>
      <c r="C30" s="630"/>
      <c r="D30" s="449" t="s">
        <v>819</v>
      </c>
      <c r="E30" s="629"/>
      <c r="F30" s="629"/>
      <c r="G30" s="629"/>
      <c r="H30" s="414" t="s">
        <v>781</v>
      </c>
      <c r="I30" s="629"/>
      <c r="J30" s="629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31">
      <selection activeCell="H70" sqref="H70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4" t="str">
        <f>'справка №1-БАЛАНС'!E3</f>
        <v>Ти Би Ай Кредит ЕАД</v>
      </c>
      <c r="C3" s="634"/>
      <c r="D3" s="634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5">
        <f>'справка №1-БАЛАНС'!E5</f>
        <v>41912</v>
      </c>
      <c r="C4" s="635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41941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6" t="s">
        <v>848</v>
      </c>
      <c r="D150" s="636"/>
      <c r="E150" s="636"/>
      <c r="F150" s="636"/>
    </row>
    <row r="151" spans="3:5" ht="12.75">
      <c r="C151" s="505"/>
      <c r="E151" s="505"/>
    </row>
    <row r="154" spans="3:6" ht="12.75">
      <c r="C154" s="636" t="s">
        <v>856</v>
      </c>
      <c r="D154" s="636"/>
      <c r="E154" s="636"/>
      <c r="F154" s="636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2014-10-29T13:40:38Z</cp:lastPrinted>
  <dcterms:created xsi:type="dcterms:W3CDTF">2000-06-29T12:02:40Z</dcterms:created>
  <dcterms:modified xsi:type="dcterms:W3CDTF">2014-10-30T10:15:32Z</dcterms:modified>
  <cp:category/>
  <cp:version/>
  <cp:contentType/>
  <cp:contentStatus/>
</cp:coreProperties>
</file>